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1535" tabRatio="531" firstSheet="1" activeTab="1"/>
  </bookViews>
  <sheets>
    <sheet name="титул. лист" sheetId="24" r:id="rId1"/>
    <sheet name="ОС" sheetId="1" r:id="rId2"/>
    <sheet name="приложение 4" sheetId="23" r:id="rId3"/>
    <sheet name="приложение 3" sheetId="25" r:id="rId4"/>
    <sheet name="форма 7" sheetId="20" r:id="rId5"/>
    <sheet name="Форма3" sheetId="2" state="hidden" r:id="rId6"/>
    <sheet name="Форма4" sheetId="3" state="hidden" r:id="rId7"/>
    <sheet name="Форма5" sheetId="4" state="hidden" r:id="rId8"/>
    <sheet name="Форма9" sheetId="5" r:id="rId9"/>
    <sheet name="Форма10" sheetId="6" r:id="rId10"/>
    <sheet name="Форма12" sheetId="7" state="hidden" r:id="rId11"/>
    <sheet name="Форма13" sheetId="8" r:id="rId12"/>
    <sheet name="Форма15" sheetId="9" state="hidden" r:id="rId13"/>
    <sheet name="Форма16" sheetId="10" r:id="rId14"/>
    <sheet name="Форма17" sheetId="11" state="hidden" r:id="rId15"/>
    <sheet name="Форма18" sheetId="12" r:id="rId16"/>
    <sheet name="Форма19" sheetId="13" state="hidden" r:id="rId17"/>
    <sheet name="Форма20" sheetId="14" state="hidden" r:id="rId18"/>
    <sheet name="Форма21" sheetId="15" r:id="rId19"/>
    <sheet name="ДопСведения" sheetId="16" state="hidden" r:id="rId20"/>
    <sheet name="1П" sheetId="17" r:id="rId21"/>
    <sheet name="5БО" sheetId="18" r:id="rId22"/>
    <sheet name="6БО " sheetId="19" r:id="rId23"/>
  </sheets>
  <externalReferences>
    <externalReference r:id="rId24"/>
    <externalReference r:id="rId25"/>
    <externalReference r:id="rId26"/>
    <externalReference r:id="rId27"/>
    <externalReference r:id="rId28"/>
    <externalReference r:id="rId29"/>
  </externalReferences>
  <definedNames>
    <definedName name="_company_name" localSheetId="21">[1]Содержание!$D$6</definedName>
    <definedName name="_company_name" localSheetId="22">[1]Содержание!$D$6</definedName>
    <definedName name="_company_name">[2]Содержание!$D$6</definedName>
    <definedName name="_period" localSheetId="21">[3]Содержание!$D$4</definedName>
    <definedName name="_period" localSheetId="22">[3]Содержание!$D$4</definedName>
    <definedName name="_period">[4]Содержание!$D$4</definedName>
    <definedName name="_year" localSheetId="21">[3]Содержание!$D$6</definedName>
    <definedName name="_year" localSheetId="22">[3]Содержание!$D$6</definedName>
    <definedName name="_year">[4]Содержание!$D$6</definedName>
    <definedName name="EV__EVCOM_OPTIONS__" hidden="1">10</definedName>
    <definedName name="m_Predpr_N">[5]Предпр!$C$2:$C$29</definedName>
    <definedName name="Print_Area" localSheetId="20">'1П'!$A$1:$X$328</definedName>
    <definedName name="Print_Area" localSheetId="21">'5БО'!$A$1:$X$172</definedName>
    <definedName name="Print_Area" localSheetId="22">'6БО '!$A$1:$U$98</definedName>
    <definedName name="Print_Area" localSheetId="4">'форма 7'!$A$1:$R$36</definedName>
    <definedName name="Print_Area" localSheetId="9">Форма10!$A$1:$BC$29</definedName>
    <definedName name="Print_Area" localSheetId="13">Форма16!$A$1:$V$67</definedName>
    <definedName name="Print_Titles" localSheetId="20">'1П'!$7:$9</definedName>
    <definedName name="Print_Titles" localSheetId="21">'5БО'!$7:$10</definedName>
    <definedName name="Print_Titles" localSheetId="22">'6БО '!$7:$9</definedName>
    <definedName name="Print_Titles" localSheetId="1">ОС!$14:$14</definedName>
    <definedName name="Print_Titles" localSheetId="2">'приложение 4'!$13:$16</definedName>
    <definedName name="Print_Titles" localSheetId="12">Форма15!$14:$16</definedName>
    <definedName name="Print_Titles" localSheetId="13">Форма16!$14:$16</definedName>
    <definedName name="Print_Titles" localSheetId="14">Форма17!$14:$15</definedName>
    <definedName name="Print_Titles" localSheetId="15">Форма18!$14:$16</definedName>
    <definedName name="Print_Titles" localSheetId="17">Форма20!$14:$16</definedName>
    <definedName name="Print_Titles" localSheetId="18">Форма21!$14:$16</definedName>
    <definedName name="Z_86F97696_0915_4588_9B82_A881F87F12C2_.wvu.PrintArea" localSheetId="20" hidden="1">'1П'!$B$7:$E$296</definedName>
    <definedName name="Z_DDBDE520_C5DD_4764_BC4C_373D8EC33AD3_.wvu.PrintArea" localSheetId="20" hidden="1">'1П'!$B$7:$E$296</definedName>
    <definedName name="время" localSheetId="21">[1]Содержание!$D$4</definedName>
    <definedName name="время" localSheetId="22">[1]Содержание!$D$4</definedName>
    <definedName name="время">[2]Содержание!$D$4</definedName>
    <definedName name="год" localSheetId="21">[1]Содержание!$D$5</definedName>
    <definedName name="год" localSheetId="22">[1]Содержание!$D$5</definedName>
    <definedName name="год">[2]Содержание!$D$5</definedName>
    <definedName name="_xlnm.Print_Area" localSheetId="20">'1П'!$A$1:$AC$326</definedName>
    <definedName name="_xlnm.Print_Area" localSheetId="21">'5БО'!$A$1:$Y$170</definedName>
    <definedName name="_xlnm.Print_Area" localSheetId="22">'6БО '!$A$1:$U$96</definedName>
    <definedName name="_xlnm.Print_Area" localSheetId="4">'форма 7'!$A$1:$R$37</definedName>
    <definedName name="_xlnm.Print_Area" localSheetId="13">Форма16!$A$1:$V$67</definedName>
    <definedName name="_xlnm.Print_Area" localSheetId="18">Форма21!$A$1:$U$85</definedName>
    <definedName name="период" localSheetId="21">[1]Содержание!$D$4</definedName>
    <definedName name="период" localSheetId="22">[1]Содержание!$D$4</definedName>
    <definedName name="период">[2]Содержание!$D$4</definedName>
  </definedNames>
  <calcPr calcId="144525"/>
</workbook>
</file>

<file path=xl/calcChain.xml><?xml version="1.0" encoding="utf-8"?>
<calcChain xmlns="http://schemas.openxmlformats.org/spreadsheetml/2006/main">
  <c r="L17" i="15" l="1"/>
  <c r="U27" i="10" l="1"/>
  <c r="U44" i="10" l="1"/>
  <c r="R30" i="8"/>
  <c r="U53" i="15" l="1"/>
  <c r="U33" i="15"/>
  <c r="T53" i="15"/>
  <c r="T33" i="15"/>
  <c r="R53" i="15"/>
  <c r="R33" i="15"/>
  <c r="Q53" i="15"/>
  <c r="Q33" i="15"/>
  <c r="O39" i="15"/>
  <c r="O40" i="15"/>
  <c r="O41" i="15"/>
  <c r="O42" i="15"/>
  <c r="O33" i="15"/>
  <c r="N53" i="15"/>
  <c r="N33" i="15"/>
  <c r="L53" i="15"/>
  <c r="L33" i="15"/>
  <c r="K77" i="15"/>
  <c r="K76" i="15"/>
  <c r="K73" i="15"/>
  <c r="K68" i="15"/>
  <c r="K67" i="15"/>
  <c r="K66" i="15"/>
  <c r="K65" i="15"/>
  <c r="K64" i="15"/>
  <c r="K63" i="15"/>
  <c r="K61" i="15" s="1"/>
  <c r="K62" i="15"/>
  <c r="K59" i="15"/>
  <c r="K53" i="15"/>
  <c r="K47" i="15"/>
  <c r="K42" i="15"/>
  <c r="K41" i="15"/>
  <c r="K40" i="15"/>
  <c r="K39" i="15"/>
  <c r="K38" i="15"/>
  <c r="K33" i="15"/>
  <c r="K26" i="15"/>
  <c r="K19" i="15"/>
  <c r="K18" i="15"/>
  <c r="K17" i="15" s="1"/>
  <c r="K58" i="15" s="1"/>
  <c r="K60" i="15" s="1"/>
  <c r="K75" i="15" s="1"/>
  <c r="J68" i="15"/>
  <c r="J67" i="15" s="1"/>
  <c r="J66" i="15"/>
  <c r="J65" i="15"/>
  <c r="J63" i="15"/>
  <c r="J62" i="15"/>
  <c r="J76" i="15"/>
  <c r="J77" i="15"/>
  <c r="J59" i="15"/>
  <c r="J53" i="15"/>
  <c r="J47" i="15" s="1"/>
  <c r="J42" i="15"/>
  <c r="J41" i="15"/>
  <c r="J40" i="15"/>
  <c r="J39" i="15"/>
  <c r="J33" i="15"/>
  <c r="J26" i="15"/>
  <c r="J19" i="15"/>
  <c r="J18" i="15"/>
  <c r="J73" i="15"/>
  <c r="H77" i="15"/>
  <c r="H76" i="15"/>
  <c r="H73" i="15"/>
  <c r="H68" i="15"/>
  <c r="H67" i="15"/>
  <c r="H66" i="15"/>
  <c r="H64" i="15" s="1"/>
  <c r="H65" i="15"/>
  <c r="H63" i="15"/>
  <c r="H62" i="15"/>
  <c r="H61" i="15" s="1"/>
  <c r="H59" i="15"/>
  <c r="H53" i="15"/>
  <c r="H47" i="15"/>
  <c r="H42" i="15"/>
  <c r="H41" i="15"/>
  <c r="H38" i="15" s="1"/>
  <c r="H40" i="15"/>
  <c r="H39" i="15"/>
  <c r="H33" i="15"/>
  <c r="H26" i="15" s="1"/>
  <c r="H17" i="15" s="1"/>
  <c r="H19" i="15"/>
  <c r="H18" i="15"/>
  <c r="G77" i="15"/>
  <c r="G76" i="15"/>
  <c r="G73" i="15"/>
  <c r="G68" i="15"/>
  <c r="G67" i="15" s="1"/>
  <c r="G66" i="15"/>
  <c r="G65" i="15"/>
  <c r="G63" i="15"/>
  <c r="G62" i="15"/>
  <c r="G59" i="15"/>
  <c r="G53" i="15"/>
  <c r="G47" i="15" s="1"/>
  <c r="G42" i="15"/>
  <c r="G41" i="15"/>
  <c r="G40" i="15"/>
  <c r="G39" i="15"/>
  <c r="G33" i="15"/>
  <c r="G26" i="15" s="1"/>
  <c r="G19" i="15"/>
  <c r="G18" i="15"/>
  <c r="E77" i="15"/>
  <c r="E76" i="15"/>
  <c r="E73" i="15"/>
  <c r="E68" i="15"/>
  <c r="E66" i="15"/>
  <c r="E65" i="15"/>
  <c r="E63" i="15"/>
  <c r="E62" i="15"/>
  <c r="E33" i="15"/>
  <c r="E26" i="15" s="1"/>
  <c r="E53" i="15"/>
  <c r="E47" i="15" s="1"/>
  <c r="E59" i="15"/>
  <c r="E42" i="15"/>
  <c r="E41" i="15"/>
  <c r="E40" i="15"/>
  <c r="E39" i="15"/>
  <c r="E19" i="15"/>
  <c r="E18" i="15"/>
  <c r="E67" i="15"/>
  <c r="J64" i="15" l="1"/>
  <c r="J61" i="15"/>
  <c r="J38" i="15"/>
  <c r="J17" i="15"/>
  <c r="J58" i="15" s="1"/>
  <c r="J60" i="15" s="1"/>
  <c r="J75" i="15" s="1"/>
  <c r="H58" i="15"/>
  <c r="H60" i="15" s="1"/>
  <c r="H75" i="15" s="1"/>
  <c r="G64" i="15"/>
  <c r="G61" i="15"/>
  <c r="G38" i="15"/>
  <c r="G17" i="15"/>
  <c r="E64" i="15"/>
  <c r="E61" i="15"/>
  <c r="E38" i="15"/>
  <c r="E17" i="15"/>
  <c r="Q77" i="15"/>
  <c r="Q76" i="15"/>
  <c r="Q73" i="15"/>
  <c r="Q68" i="15"/>
  <c r="Q66" i="15"/>
  <c r="Q65" i="15"/>
  <c r="Q63" i="15"/>
  <c r="Q62" i="15"/>
  <c r="Q59" i="15"/>
  <c r="Q42" i="15"/>
  <c r="Q41" i="15"/>
  <c r="Q40" i="15"/>
  <c r="Q39" i="15"/>
  <c r="Q19" i="15"/>
  <c r="Q18" i="15"/>
  <c r="G58" i="15" l="1"/>
  <c r="G60" i="15" s="1"/>
  <c r="G75" i="15" s="1"/>
  <c r="E58" i="15"/>
  <c r="E60" i="15" s="1"/>
  <c r="E75" i="15" s="1"/>
  <c r="C101" i="19"/>
  <c r="D101" i="19"/>
  <c r="E101" i="19"/>
  <c r="G101" i="19"/>
  <c r="I101" i="19"/>
  <c r="K101" i="19"/>
  <c r="M101" i="19"/>
  <c r="J111" i="23" l="1"/>
  <c r="K111" i="23"/>
  <c r="L111" i="23"/>
  <c r="M111" i="23"/>
  <c r="N111" i="23"/>
  <c r="O111" i="23"/>
  <c r="P111" i="23"/>
  <c r="Q111" i="23"/>
  <c r="R111" i="23"/>
  <c r="I111" i="23"/>
  <c r="J107" i="23"/>
  <c r="K107" i="23"/>
  <c r="L107" i="23"/>
  <c r="M107" i="23"/>
  <c r="N107" i="23"/>
  <c r="O107" i="23"/>
  <c r="P107" i="23"/>
  <c r="Q107" i="23"/>
  <c r="R107" i="23"/>
  <c r="I107" i="23"/>
  <c r="J102" i="23"/>
  <c r="K102" i="23"/>
  <c r="L102" i="23"/>
  <c r="M102" i="23"/>
  <c r="N102" i="23"/>
  <c r="P102" i="23"/>
  <c r="Q102" i="23"/>
  <c r="R102" i="23"/>
  <c r="I102" i="23"/>
  <c r="J91" i="23"/>
  <c r="K91" i="23"/>
  <c r="L91" i="23"/>
  <c r="M91" i="23"/>
  <c r="N91" i="23"/>
  <c r="O91" i="23"/>
  <c r="P91" i="23"/>
  <c r="Q91" i="23"/>
  <c r="R91" i="23"/>
  <c r="I91" i="23"/>
  <c r="J85" i="23"/>
  <c r="K85" i="23"/>
  <c r="L85" i="23"/>
  <c r="M85" i="23"/>
  <c r="N85" i="23"/>
  <c r="O85" i="23"/>
  <c r="P85" i="23"/>
  <c r="Q85" i="23"/>
  <c r="R85" i="23"/>
  <c r="I85" i="23"/>
  <c r="J81" i="23"/>
  <c r="K81" i="23"/>
  <c r="L81" i="23"/>
  <c r="M81" i="23"/>
  <c r="P81" i="23"/>
  <c r="R81" i="23"/>
  <c r="I81" i="23"/>
  <c r="J71" i="23"/>
  <c r="K71" i="23"/>
  <c r="L71" i="23"/>
  <c r="M71" i="23"/>
  <c r="P71" i="23"/>
  <c r="R71" i="23"/>
  <c r="I71" i="23"/>
  <c r="AC25" i="25"/>
  <c r="R62" i="23" s="1"/>
  <c r="J62" i="23"/>
  <c r="K62" i="23"/>
  <c r="L62" i="23"/>
  <c r="M62" i="23"/>
  <c r="N62" i="23"/>
  <c r="O62" i="23"/>
  <c r="P62" i="23"/>
  <c r="Q62" i="23"/>
  <c r="I62" i="23"/>
  <c r="J52" i="23"/>
  <c r="K52" i="23"/>
  <c r="L52" i="23"/>
  <c r="M52" i="23"/>
  <c r="N52" i="23"/>
  <c r="O52" i="23"/>
  <c r="P52" i="23"/>
  <c r="Q52" i="23"/>
  <c r="R52" i="23"/>
  <c r="I52" i="23"/>
  <c r="J46" i="23"/>
  <c r="K46" i="23"/>
  <c r="L46" i="23"/>
  <c r="M46" i="23"/>
  <c r="N46" i="23"/>
  <c r="O46" i="23"/>
  <c r="P46" i="23"/>
  <c r="Q46" i="23"/>
  <c r="R46" i="23"/>
  <c r="I46" i="23"/>
  <c r="J35" i="23"/>
  <c r="K35" i="23"/>
  <c r="L35" i="23"/>
  <c r="M35" i="23"/>
  <c r="N35" i="23"/>
  <c r="O35" i="23"/>
  <c r="P35" i="23"/>
  <c r="Q35" i="23"/>
  <c r="R35" i="23"/>
  <c r="I35" i="23"/>
  <c r="J29" i="23"/>
  <c r="K29" i="23"/>
  <c r="L29" i="23"/>
  <c r="M29" i="23"/>
  <c r="N29" i="23"/>
  <c r="O29" i="23"/>
  <c r="P29" i="23"/>
  <c r="Q29" i="23"/>
  <c r="R29" i="23"/>
  <c r="I29" i="23"/>
  <c r="J17" i="23"/>
  <c r="K17" i="23"/>
  <c r="L17" i="23"/>
  <c r="M17" i="23"/>
  <c r="N17" i="23"/>
  <c r="O17" i="23"/>
  <c r="P17" i="23"/>
  <c r="Q17" i="23"/>
  <c r="R17" i="23"/>
  <c r="I17" i="23"/>
  <c r="AZ20" i="6" l="1"/>
  <c r="S44" i="10"/>
  <c r="U148" i="17"/>
  <c r="V148" i="17"/>
  <c r="V147" i="17" s="1"/>
  <c r="W148" i="17"/>
  <c r="W147" i="17" s="1"/>
  <c r="U149" i="17"/>
  <c r="V149" i="17"/>
  <c r="W149" i="17"/>
  <c r="U147" i="17"/>
  <c r="U107" i="17"/>
  <c r="V107" i="17"/>
  <c r="W107" i="17"/>
  <c r="N82" i="19"/>
  <c r="M82" i="19"/>
  <c r="P82" i="19"/>
  <c r="P75" i="19" s="1"/>
  <c r="O82" i="19"/>
  <c r="O75" i="19" s="1"/>
  <c r="Q163" i="18"/>
  <c r="N162" i="18"/>
  <c r="Q161" i="18"/>
  <c r="V161" i="18"/>
  <c r="P157" i="18"/>
  <c r="Q157" i="18"/>
  <c r="S157" i="18"/>
  <c r="T157" i="18"/>
  <c r="V157" i="18"/>
  <c r="P133" i="18"/>
  <c r="Q133" i="18"/>
  <c r="R133" i="18"/>
  <c r="R157" i="18" s="1"/>
  <c r="R161" i="18" s="1"/>
  <c r="R163" i="18" s="1"/>
  <c r="S133" i="18"/>
  <c r="T133" i="18"/>
  <c r="U133" i="18"/>
  <c r="U157" i="18" s="1"/>
  <c r="V133" i="18"/>
  <c r="O108" i="18"/>
  <c r="P108" i="18"/>
  <c r="Q108" i="18"/>
  <c r="R108" i="18"/>
  <c r="S108" i="18"/>
  <c r="T108" i="18"/>
  <c r="U108" i="18"/>
  <c r="V108" i="18"/>
  <c r="O106" i="18"/>
  <c r="P106" i="18"/>
  <c r="Q106" i="18"/>
  <c r="R106" i="18"/>
  <c r="S106" i="18"/>
  <c r="T106" i="18"/>
  <c r="U106" i="18"/>
  <c r="V106" i="18"/>
  <c r="O84" i="18"/>
  <c r="P84" i="18"/>
  <c r="Q84" i="18"/>
  <c r="R84" i="18"/>
  <c r="S84" i="18"/>
  <c r="T84" i="18"/>
  <c r="U84" i="18"/>
  <c r="V84" i="18"/>
  <c r="R56" i="18"/>
  <c r="U56" i="18"/>
  <c r="V56" i="18"/>
  <c r="R33" i="18"/>
  <c r="S33" i="18"/>
  <c r="T33" i="18"/>
  <c r="U33" i="18"/>
  <c r="V33" i="18"/>
  <c r="R12" i="18"/>
  <c r="S12" i="18"/>
  <c r="S56" i="18" s="1"/>
  <c r="S161" i="18" s="1"/>
  <c r="S163" i="18" s="1"/>
  <c r="T12" i="18"/>
  <c r="T56" i="18" s="1"/>
  <c r="T161" i="18" s="1"/>
  <c r="T163" i="18" s="1"/>
  <c r="U12" i="18"/>
  <c r="V12" i="18"/>
  <c r="C11" i="19"/>
  <c r="C10" i="19" s="1"/>
  <c r="D11" i="19"/>
  <c r="D10" i="19" s="1"/>
  <c r="E11" i="19"/>
  <c r="E10" i="19" s="1"/>
  <c r="H11" i="19"/>
  <c r="H10" i="19" s="1"/>
  <c r="I11" i="19"/>
  <c r="I10" i="19" s="1"/>
  <c r="J11" i="19"/>
  <c r="J10" i="19" s="1"/>
  <c r="K11" i="19"/>
  <c r="K10" i="19" s="1"/>
  <c r="L11" i="19"/>
  <c r="L10" i="19" s="1"/>
  <c r="M11" i="19"/>
  <c r="N11" i="19"/>
  <c r="O11" i="19"/>
  <c r="P11" i="19"/>
  <c r="C25" i="19"/>
  <c r="D25" i="19"/>
  <c r="E25" i="19"/>
  <c r="H25" i="19"/>
  <c r="I25" i="19"/>
  <c r="J25" i="19"/>
  <c r="K25" i="19"/>
  <c r="L25" i="19"/>
  <c r="M25" i="19"/>
  <c r="N25" i="19"/>
  <c r="O25" i="19"/>
  <c r="P25" i="19"/>
  <c r="Q25" i="19"/>
  <c r="C40" i="19"/>
  <c r="D40" i="19"/>
  <c r="D39" i="19" s="1"/>
  <c r="E40" i="19"/>
  <c r="F40" i="19"/>
  <c r="G40" i="19"/>
  <c r="H40" i="19"/>
  <c r="H39" i="19" s="1"/>
  <c r="I40" i="19"/>
  <c r="J40" i="19"/>
  <c r="J39" i="19" s="1"/>
  <c r="K40" i="19"/>
  <c r="L40" i="19"/>
  <c r="L39" i="19" s="1"/>
  <c r="M40" i="19"/>
  <c r="N40" i="19"/>
  <c r="O40" i="19"/>
  <c r="P40" i="19"/>
  <c r="Q40" i="19"/>
  <c r="C58" i="19"/>
  <c r="D58" i="19"/>
  <c r="E58" i="19"/>
  <c r="F58" i="19"/>
  <c r="G58" i="19"/>
  <c r="H58" i="19"/>
  <c r="I58" i="19"/>
  <c r="F75" i="19"/>
  <c r="J75" i="19"/>
  <c r="N75" i="19"/>
  <c r="C82" i="19"/>
  <c r="C75" i="19" s="1"/>
  <c r="D82" i="19"/>
  <c r="D75" i="19" s="1"/>
  <c r="E82" i="19"/>
  <c r="E75" i="19" s="1"/>
  <c r="F82" i="19"/>
  <c r="G82" i="19"/>
  <c r="G75" i="19" s="1"/>
  <c r="H82" i="19"/>
  <c r="H75" i="19" s="1"/>
  <c r="I82" i="19"/>
  <c r="I75" i="19" s="1"/>
  <c r="J82" i="19"/>
  <c r="K82" i="19"/>
  <c r="K75" i="19" s="1"/>
  <c r="L82" i="19"/>
  <c r="L75" i="19" s="1"/>
  <c r="M75" i="19"/>
  <c r="Q82" i="19"/>
  <c r="Q75" i="19" s="1"/>
  <c r="F85" i="19"/>
  <c r="G85" i="19"/>
  <c r="O27" i="20"/>
  <c r="O26" i="20"/>
  <c r="O25" i="20"/>
  <c r="O24" i="20"/>
  <c r="O23" i="20"/>
  <c r="O22" i="20"/>
  <c r="U161" i="18" l="1"/>
  <c r="U163" i="18" s="1"/>
  <c r="P39" i="19"/>
  <c r="N39" i="19"/>
  <c r="O10" i="19"/>
  <c r="M10" i="19"/>
  <c r="N10" i="19"/>
  <c r="P10" i="19"/>
  <c r="H85" i="19"/>
  <c r="O39" i="19"/>
  <c r="O85" i="19" s="1"/>
  <c r="K39" i="19"/>
  <c r="C39" i="19"/>
  <c r="K85" i="19"/>
  <c r="J85" i="19"/>
  <c r="D85" i="19"/>
  <c r="Q39" i="19"/>
  <c r="M39" i="19"/>
  <c r="I39" i="19"/>
  <c r="E39" i="19"/>
  <c r="I85" i="19"/>
  <c r="C85" i="19"/>
  <c r="T92" i="17"/>
  <c r="T43" i="17"/>
  <c r="N85" i="19" l="1"/>
  <c r="P85" i="19"/>
  <c r="M85" i="19"/>
  <c r="E85" i="19"/>
  <c r="X292" i="17"/>
  <c r="T44" i="12"/>
  <c r="P35" i="18"/>
  <c r="P33" i="18" s="1"/>
  <c r="O12" i="18"/>
  <c r="O33" i="18"/>
  <c r="Q153" i="18" l="1"/>
  <c r="R41" i="23" l="1"/>
  <c r="Q41" i="23"/>
  <c r="P41" i="23"/>
  <c r="O41" i="23"/>
  <c r="N41" i="23"/>
  <c r="M41" i="23"/>
  <c r="L41" i="23"/>
  <c r="K41" i="23"/>
  <c r="J41" i="23"/>
  <c r="I41" i="23"/>
  <c r="R23" i="23"/>
  <c r="Q23" i="23"/>
  <c r="P23" i="23"/>
  <c r="O23" i="23"/>
  <c r="N23" i="23"/>
  <c r="M23" i="23"/>
  <c r="L23" i="23"/>
  <c r="K23" i="23"/>
  <c r="J23" i="23"/>
  <c r="I23" i="23"/>
  <c r="Z29" i="25"/>
  <c r="X29" i="25"/>
  <c r="W29" i="25"/>
  <c r="AB25" i="25"/>
  <c r="Z25" i="25"/>
  <c r="Y25" i="25"/>
  <c r="AC24" i="25"/>
  <c r="Y24" i="25"/>
  <c r="X24" i="25"/>
  <c r="W22" i="25"/>
  <c r="AB20" i="25"/>
  <c r="Z20" i="25"/>
  <c r="X20" i="25"/>
  <c r="AB19" i="25"/>
  <c r="Z19" i="25"/>
  <c r="Y19" i="25"/>
  <c r="W19" i="25"/>
  <c r="T13" i="17"/>
  <c r="S297" i="17" l="1"/>
  <c r="T297" i="17"/>
  <c r="Z30" i="5"/>
  <c r="N2" i="19" l="1"/>
  <c r="O2" i="19"/>
  <c r="P2" i="19"/>
  <c r="R2" i="19"/>
  <c r="S2" i="19"/>
  <c r="N4" i="19"/>
  <c r="O4" i="19"/>
  <c r="P4" i="19"/>
  <c r="R4" i="19"/>
  <c r="S4" i="19"/>
  <c r="M4" i="19"/>
  <c r="M2" i="19"/>
  <c r="O157" i="18"/>
  <c r="T71" i="17"/>
  <c r="T36" i="12" l="1"/>
  <c r="T45" i="12"/>
  <c r="T43" i="12"/>
  <c r="T41" i="12"/>
  <c r="T39" i="12"/>
  <c r="T38" i="12"/>
  <c r="T37" i="12"/>
  <c r="T35" i="12"/>
  <c r="T34" i="12"/>
  <c r="T30" i="12"/>
  <c r="T29" i="12"/>
  <c r="T25" i="12"/>
  <c r="T20" i="12"/>
  <c r="T19" i="12"/>
  <c r="V30" i="10"/>
  <c r="V31" i="10"/>
  <c r="Z23" i="5"/>
  <c r="O56" i="18"/>
  <c r="O161" i="18" s="1"/>
  <c r="P12" i="18"/>
  <c r="P56" i="18" s="1"/>
  <c r="P161" i="18" s="1"/>
  <c r="Q12" i="18"/>
  <c r="O58" i="18"/>
  <c r="P58" i="18"/>
  <c r="Q58" i="18"/>
  <c r="V58" i="18"/>
  <c r="Q33" i="18"/>
  <c r="N12" i="18"/>
  <c r="N106" i="18"/>
  <c r="O133" i="18"/>
  <c r="L4" i="19"/>
  <c r="K4" i="19"/>
  <c r="J4" i="19"/>
  <c r="L2" i="19"/>
  <c r="K2" i="19"/>
  <c r="J2" i="19"/>
  <c r="S285" i="17"/>
  <c r="S149" i="17"/>
  <c r="S148" i="17" s="1"/>
  <c r="T149" i="17"/>
  <c r="T148" i="17" s="1"/>
  <c r="S170" i="17"/>
  <c r="T170" i="17"/>
  <c r="T26" i="12" s="1"/>
  <c r="Q56" i="18" l="1"/>
  <c r="T17" i="12"/>
  <c r="T76" i="15"/>
  <c r="O163" i="18"/>
  <c r="P163" i="18"/>
  <c r="T73" i="15"/>
  <c r="T68" i="15"/>
  <c r="T66" i="15"/>
  <c r="T65" i="15"/>
  <c r="T63" i="15"/>
  <c r="T62" i="15"/>
  <c r="T40" i="15"/>
  <c r="R76" i="15"/>
  <c r="R73" i="15"/>
  <c r="R68" i="15"/>
  <c r="R66" i="15"/>
  <c r="R65" i="15"/>
  <c r="R63" i="15"/>
  <c r="R62" i="15"/>
  <c r="R59" i="15"/>
  <c r="R42" i="15"/>
  <c r="R40" i="15"/>
  <c r="R39" i="15"/>
  <c r="R19" i="15"/>
  <c r="R18" i="15"/>
  <c r="O53" i="15"/>
  <c r="O63" i="15"/>
  <c r="R36" i="12"/>
  <c r="R17" i="12"/>
  <c r="AW20" i="6"/>
  <c r="M27" i="20"/>
  <c r="M26" i="20"/>
  <c r="M25" i="20"/>
  <c r="M24" i="20"/>
  <c r="M23" i="20"/>
  <c r="M22" i="20"/>
  <c r="M21" i="20"/>
  <c r="M17" i="20"/>
  <c r="R61" i="15" l="1"/>
  <c r="S30" i="8"/>
  <c r="R77" i="15"/>
  <c r="B12" i="12"/>
  <c r="T67" i="15"/>
  <c r="T64" i="15"/>
  <c r="T61" i="15"/>
  <c r="R67" i="15"/>
  <c r="R64" i="15"/>
  <c r="S56" i="17" l="1"/>
  <c r="S54" i="17"/>
  <c r="S38" i="17"/>
  <c r="X36" i="17"/>
  <c r="X290" i="17"/>
  <c r="X284" i="17"/>
  <c r="S253" i="17"/>
  <c r="R47" i="15" s="1"/>
  <c r="T253" i="17"/>
  <c r="T47" i="15" s="1"/>
  <c r="X253" i="17"/>
  <c r="S246" i="17"/>
  <c r="T246" i="17"/>
  <c r="T42" i="15" s="1"/>
  <c r="X246" i="17"/>
  <c r="S232" i="17"/>
  <c r="R26" i="15" s="1"/>
  <c r="R17" i="15" s="1"/>
  <c r="T232" i="17"/>
  <c r="T26" i="15" s="1"/>
  <c r="X232" i="17"/>
  <c r="S224" i="17"/>
  <c r="T224" i="17"/>
  <c r="T19" i="15" s="1"/>
  <c r="S147" i="17"/>
  <c r="R41" i="15" s="1"/>
  <c r="T147" i="17"/>
  <c r="T41" i="15" s="1"/>
  <c r="X147" i="17"/>
  <c r="S107" i="17"/>
  <c r="T107" i="17"/>
  <c r="X107" i="17"/>
  <c r="R79" i="17"/>
  <c r="S79" i="17"/>
  <c r="T79" i="17"/>
  <c r="X79" i="17"/>
  <c r="S74" i="17"/>
  <c r="T74" i="17"/>
  <c r="X74" i="17"/>
  <c r="S71" i="17"/>
  <c r="X71" i="17"/>
  <c r="S68" i="17"/>
  <c r="T68" i="17"/>
  <c r="X68" i="17"/>
  <c r="T56" i="17"/>
  <c r="X56" i="17"/>
  <c r="S42" i="17"/>
  <c r="T42" i="17"/>
  <c r="X42" i="17"/>
  <c r="X38" i="17"/>
  <c r="S39" i="17"/>
  <c r="T39" i="17"/>
  <c r="X39" i="17"/>
  <c r="S32" i="17"/>
  <c r="T32" i="17"/>
  <c r="X32" i="17"/>
  <c r="R12" i="17"/>
  <c r="S12" i="17"/>
  <c r="T12" i="17"/>
  <c r="X12" i="17"/>
  <c r="X11" i="17" s="1"/>
  <c r="R303" i="17"/>
  <c r="R301" i="17"/>
  <c r="R297" i="17"/>
  <c r="R296" i="17"/>
  <c r="R295" i="17"/>
  <c r="R294" i="17"/>
  <c r="R293" i="17"/>
  <c r="R285" i="17"/>
  <c r="R267" i="17"/>
  <c r="R260" i="17"/>
  <c r="R253" i="17"/>
  <c r="R246" i="17"/>
  <c r="R240" i="17"/>
  <c r="R232" i="17"/>
  <c r="R224" i="17"/>
  <c r="R214" i="17"/>
  <c r="R205" i="17"/>
  <c r="R201" i="17"/>
  <c r="R186" i="17"/>
  <c r="R181" i="17"/>
  <c r="R175" i="17"/>
  <c r="R170" i="17"/>
  <c r="R149" i="17"/>
  <c r="R148" i="17" s="1"/>
  <c r="R140" i="17"/>
  <c r="R136" i="17"/>
  <c r="R119" i="17"/>
  <c r="R109" i="17"/>
  <c r="R108" i="17"/>
  <c r="R107" i="17"/>
  <c r="R92" i="17"/>
  <c r="R84" i="17"/>
  <c r="R74" i="17"/>
  <c r="R71" i="17"/>
  <c r="R68" i="17"/>
  <c r="R56" i="17"/>
  <c r="R54" i="17"/>
  <c r="R43" i="17"/>
  <c r="R42" i="17"/>
  <c r="R39" i="17"/>
  <c r="R38" i="17"/>
  <c r="R37" i="17" s="1"/>
  <c r="R32" i="17"/>
  <c r="R31" i="17"/>
  <c r="R22" i="17"/>
  <c r="R13" i="17"/>
  <c r="T18" i="15" l="1"/>
  <c r="R38" i="15"/>
  <c r="R58" i="15" s="1"/>
  <c r="R60" i="15" s="1"/>
  <c r="R75" i="15" s="1"/>
  <c r="T17" i="15"/>
  <c r="R147" i="17"/>
  <c r="R36" i="17" s="1"/>
  <c r="T38" i="17"/>
  <c r="T11" i="17"/>
  <c r="S11" i="17"/>
  <c r="S37" i="17"/>
  <c r="X54" i="17"/>
  <c r="X37" i="17" s="1"/>
  <c r="T54" i="17"/>
  <c r="AB24" i="25"/>
  <c r="R11" i="17"/>
  <c r="R34" i="17"/>
  <c r="R35" i="17" s="1"/>
  <c r="R158" i="17"/>
  <c r="T37" i="17" l="1"/>
  <c r="Z24" i="25" s="1"/>
  <c r="R284" i="17"/>
  <c r="R290" i="17" s="1"/>
  <c r="R292" i="17" s="1"/>
  <c r="S36" i="17"/>
  <c r="S284" i="17"/>
  <c r="S290" i="17" s="1"/>
  <c r="S292" i="17" s="1"/>
  <c r="Y26" i="25" s="1"/>
  <c r="S34" i="17"/>
  <c r="S35" i="17" s="1"/>
  <c r="X34" i="17"/>
  <c r="X35" i="17" s="1"/>
  <c r="N71" i="23" l="1"/>
  <c r="N81" i="23"/>
  <c r="Z33" i="25"/>
  <c r="O102" i="23" s="1"/>
  <c r="T34" i="17"/>
  <c r="T35" i="17" s="1"/>
  <c r="T36" i="17"/>
  <c r="T284" i="17"/>
  <c r="T39" i="15"/>
  <c r="T38" i="15" s="1"/>
  <c r="T58" i="15" s="1"/>
  <c r="Z36" i="5"/>
  <c r="U36" i="5"/>
  <c r="P36" i="5"/>
  <c r="O36" i="5" s="1"/>
  <c r="Z35" i="5"/>
  <c r="U35" i="5"/>
  <c r="P35" i="5"/>
  <c r="O35" i="5" s="1"/>
  <c r="AD34" i="5"/>
  <c r="AC34" i="5"/>
  <c r="AB34" i="5"/>
  <c r="AA34" i="5"/>
  <c r="Z34" i="5"/>
  <c r="Y34" i="5"/>
  <c r="X34" i="5"/>
  <c r="W34" i="5"/>
  <c r="V34" i="5"/>
  <c r="U34" i="5"/>
  <c r="T34" i="5"/>
  <c r="S34" i="5"/>
  <c r="R34" i="5"/>
  <c r="Q34" i="5"/>
  <c r="P34" i="5"/>
  <c r="Z32" i="5"/>
  <c r="U32" i="5"/>
  <c r="O32" i="5" s="1"/>
  <c r="Z31" i="5"/>
  <c r="U31" i="5"/>
  <c r="O31" i="5"/>
  <c r="U30" i="5"/>
  <c r="Q30" i="5"/>
  <c r="P30" i="5"/>
  <c r="Z29" i="5"/>
  <c r="U29" i="5"/>
  <c r="P29" i="5"/>
  <c r="Z28" i="5"/>
  <c r="U28" i="5"/>
  <c r="Q28" i="5"/>
  <c r="P28" i="5" s="1"/>
  <c r="Z27" i="5"/>
  <c r="U27" i="5"/>
  <c r="P27" i="5"/>
  <c r="O27" i="5" s="1"/>
  <c r="Z26" i="5"/>
  <c r="U26" i="5"/>
  <c r="P26" i="5"/>
  <c r="O26" i="5" s="1"/>
  <c r="Z25" i="5"/>
  <c r="U25" i="5"/>
  <c r="U24" i="5" s="1"/>
  <c r="U23" i="5" s="1"/>
  <c r="U38" i="5" s="1"/>
  <c r="P25" i="5"/>
  <c r="O25" i="5" s="1"/>
  <c r="AD24" i="5"/>
  <c r="AC24" i="5"/>
  <c r="AB24" i="5"/>
  <c r="AA24" i="5"/>
  <c r="Z24" i="5"/>
  <c r="Y24" i="5"/>
  <c r="X24" i="5"/>
  <c r="W24" i="5"/>
  <c r="V24" i="5"/>
  <c r="T24" i="5"/>
  <c r="S24" i="5"/>
  <c r="R24" i="5"/>
  <c r="Q24" i="5"/>
  <c r="P24" i="5"/>
  <c r="AD23" i="5"/>
  <c r="AD38" i="5" s="1"/>
  <c r="AC23" i="5"/>
  <c r="AC38" i="5" s="1"/>
  <c r="AB23" i="5"/>
  <c r="AB38" i="5" s="1"/>
  <c r="AA23" i="5"/>
  <c r="AA38" i="5" s="1"/>
  <c r="Y23" i="5"/>
  <c r="Y38" i="5" s="1"/>
  <c r="X23" i="5"/>
  <c r="X38" i="5" s="1"/>
  <c r="W23" i="5"/>
  <c r="W38" i="5" s="1"/>
  <c r="V23" i="5"/>
  <c r="V38" i="5" s="1"/>
  <c r="T23" i="5"/>
  <c r="T38" i="5" s="1"/>
  <c r="S23" i="5"/>
  <c r="S38" i="5" s="1"/>
  <c r="R23" i="5"/>
  <c r="R38" i="5" s="1"/>
  <c r="Q23" i="5"/>
  <c r="Q38" i="5" s="1"/>
  <c r="AB26" i="25" l="1"/>
  <c r="Z26" i="25"/>
  <c r="T286" i="17"/>
  <c r="O30" i="5"/>
  <c r="O29" i="5"/>
  <c r="Z38" i="5"/>
  <c r="O34" i="5"/>
  <c r="O24" i="5"/>
  <c r="P23" i="5"/>
  <c r="P38" i="5" s="1"/>
  <c r="O28" i="5"/>
  <c r="M153" i="18"/>
  <c r="O81" i="23" l="1"/>
  <c r="O71" i="23"/>
  <c r="Q81" i="23"/>
  <c r="Q71" i="23"/>
  <c r="T285" i="17"/>
  <c r="O23" i="5"/>
  <c r="O38" i="5" s="1"/>
  <c r="T59" i="15" l="1"/>
  <c r="T60" i="15" s="1"/>
  <c r="T75" i="15" s="1"/>
  <c r="T290" i="17"/>
  <c r="T292" i="17" s="1"/>
  <c r="T77" i="15"/>
  <c r="U30" i="8"/>
  <c r="V162" i="18"/>
  <c r="V163" i="18" s="1"/>
  <c r="O68" i="15" l="1"/>
  <c r="O73" i="15"/>
  <c r="O47" i="15"/>
  <c r="O26" i="15"/>
  <c r="O36" i="12"/>
  <c r="O17" i="12" s="1"/>
  <c r="R21" i="20"/>
  <c r="R27" i="20"/>
  <c r="R26" i="20"/>
  <c r="R25" i="20"/>
  <c r="R24" i="20"/>
  <c r="R23" i="20"/>
  <c r="R22" i="20"/>
  <c r="X188" i="17"/>
  <c r="L27" i="20"/>
  <c r="L26" i="20"/>
  <c r="L25" i="20"/>
  <c r="L24" i="20"/>
  <c r="L23" i="20"/>
  <c r="L22" i="20"/>
  <c r="J23" i="20"/>
  <c r="J25" i="20"/>
  <c r="J26" i="20"/>
  <c r="J27" i="20"/>
  <c r="J24" i="20"/>
  <c r="J22" i="20"/>
  <c r="L21" i="20"/>
  <c r="J21" i="20"/>
  <c r="O67" i="15" l="1"/>
  <c r="C293" i="17"/>
  <c r="U36" i="12" l="1"/>
  <c r="U17" i="12" s="1"/>
  <c r="L73" i="15" l="1"/>
  <c r="L68" i="15"/>
  <c r="L47" i="15"/>
  <c r="L26" i="15"/>
  <c r="Q36" i="12"/>
  <c r="Q17" i="12" s="1"/>
  <c r="N36" i="12"/>
  <c r="N17" i="12" s="1"/>
  <c r="G17" i="10"/>
  <c r="I17" i="10"/>
  <c r="G18" i="10"/>
  <c r="J18" i="10"/>
  <c r="G19" i="10"/>
  <c r="H19" i="10"/>
  <c r="J19" i="10" s="1"/>
  <c r="J20" i="10"/>
  <c r="G21" i="10"/>
  <c r="K21" i="10"/>
  <c r="M21" i="10"/>
  <c r="G22" i="10"/>
  <c r="J22" i="10"/>
  <c r="G23" i="10"/>
  <c r="H23" i="10"/>
  <c r="H21" i="10" s="1"/>
  <c r="H25" i="10" s="1"/>
  <c r="J25" i="10" s="1"/>
  <c r="I23" i="10"/>
  <c r="I21" i="10" s="1"/>
  <c r="J24" i="10"/>
  <c r="G25" i="10"/>
  <c r="G26" i="10"/>
  <c r="H26" i="10"/>
  <c r="I26" i="10"/>
  <c r="J26" i="10" s="1"/>
  <c r="K26" i="10"/>
  <c r="G27" i="10"/>
  <c r="H27" i="10"/>
  <c r="I27" i="10"/>
  <c r="J27" i="10" s="1"/>
  <c r="H28" i="10"/>
  <c r="I28" i="10"/>
  <c r="J28" i="10" s="1"/>
  <c r="K28" i="10"/>
  <c r="G29" i="10"/>
  <c r="H29" i="10"/>
  <c r="I29" i="10"/>
  <c r="G30" i="10"/>
  <c r="J30" i="10"/>
  <c r="G31" i="10"/>
  <c r="J31" i="10"/>
  <c r="K31" i="10"/>
  <c r="K29" i="10" s="1"/>
  <c r="K25" i="10" s="1"/>
  <c r="J32" i="10"/>
  <c r="K34" i="10"/>
  <c r="K33" i="10" s="1"/>
  <c r="H37" i="10"/>
  <c r="I37" i="10"/>
  <c r="K37" i="10"/>
  <c r="J38" i="10"/>
  <c r="J39" i="10"/>
  <c r="J40" i="10"/>
  <c r="G41" i="10"/>
  <c r="H41" i="10"/>
  <c r="I41" i="10"/>
  <c r="J41" i="10"/>
  <c r="M41" i="10"/>
  <c r="G42" i="10"/>
  <c r="J42" i="10"/>
  <c r="G43" i="10"/>
  <c r="J43" i="10"/>
  <c r="G44" i="10"/>
  <c r="H44" i="10"/>
  <c r="I44" i="10"/>
  <c r="J44" i="10" s="1"/>
  <c r="M44" i="10"/>
  <c r="G45" i="10"/>
  <c r="J45" i="10"/>
  <c r="K45" i="10"/>
  <c r="G46" i="10"/>
  <c r="J46" i="10"/>
  <c r="K46" i="10"/>
  <c r="J47" i="10"/>
  <c r="J49" i="10"/>
  <c r="H54" i="10"/>
  <c r="I54" i="10"/>
  <c r="G58" i="10"/>
  <c r="G59" i="10"/>
  <c r="G60" i="10"/>
  <c r="G2" i="19"/>
  <c r="F2" i="19"/>
  <c r="L67" i="15" l="1"/>
  <c r="K44" i="10"/>
  <c r="J21" i="10"/>
  <c r="J37" i="10"/>
  <c r="J29" i="10"/>
  <c r="K27" i="10"/>
  <c r="J23" i="10"/>
  <c r="H17" i="10"/>
  <c r="J17" i="10" s="1"/>
  <c r="O66" i="15" l="1"/>
  <c r="O65" i="15"/>
  <c r="O62" i="15"/>
  <c r="L66" i="15"/>
  <c r="L65" i="15"/>
  <c r="L62" i="15"/>
  <c r="L64" i="15" l="1"/>
  <c r="L63" i="15"/>
  <c r="L61" i="15" s="1"/>
  <c r="O64" i="15"/>
  <c r="H2" i="19" l="1"/>
  <c r="H4" i="19"/>
  <c r="M21" i="18" l="1"/>
  <c r="M25" i="18"/>
  <c r="M35" i="18"/>
  <c r="M38" i="18"/>
  <c r="M41" i="18"/>
  <c r="M45" i="18"/>
  <c r="M72" i="18"/>
  <c r="M77" i="18"/>
  <c r="M95" i="18"/>
  <c r="M100" i="18"/>
  <c r="M110" i="18"/>
  <c r="M113" i="18"/>
  <c r="M117" i="18"/>
  <c r="M122" i="18"/>
  <c r="M136" i="18"/>
  <c r="M142" i="18"/>
  <c r="M150" i="18"/>
  <c r="O297" i="17"/>
  <c r="O214" i="17"/>
  <c r="O205" i="17"/>
  <c r="O201" i="17"/>
  <c r="O186" i="17"/>
  <c r="O181" i="17"/>
  <c r="O175" i="17"/>
  <c r="O170" i="17"/>
  <c r="O149" i="17"/>
  <c r="O148" i="17" s="1"/>
  <c r="O92" i="17"/>
  <c r="O84" i="17"/>
  <c r="O79" i="17"/>
  <c r="O74" i="17"/>
  <c r="O71" i="17"/>
  <c r="O68" i="17"/>
  <c r="O56" i="17"/>
  <c r="M12" i="18" l="1"/>
  <c r="M84" i="18"/>
  <c r="M133" i="18"/>
  <c r="M58" i="18"/>
  <c r="M108" i="18"/>
  <c r="M33" i="18"/>
  <c r="O19" i="15"/>
  <c r="O296" i="17"/>
  <c r="O295" i="17"/>
  <c r="O294" i="17"/>
  <c r="O293" i="17"/>
  <c r="O267" i="17"/>
  <c r="O260" i="17"/>
  <c r="O253" i="17"/>
  <c r="O246" i="17"/>
  <c r="L42" i="15" s="1"/>
  <c r="O240" i="17"/>
  <c r="O232" i="17"/>
  <c r="O224" i="17"/>
  <c r="L19" i="15" s="1"/>
  <c r="O147" i="17"/>
  <c r="L41" i="15" s="1"/>
  <c r="O140" i="17"/>
  <c r="O136" i="17"/>
  <c r="O119" i="17"/>
  <c r="O109" i="17"/>
  <c r="O108" i="17" s="1"/>
  <c r="O54" i="17"/>
  <c r="O39" i="17"/>
  <c r="O38" i="17" s="1"/>
  <c r="O32" i="17"/>
  <c r="O31" i="17"/>
  <c r="O22" i="17"/>
  <c r="O12" i="17" s="1"/>
  <c r="O13" i="17"/>
  <c r="M157" i="18" l="1"/>
  <c r="M106" i="18"/>
  <c r="M56" i="18"/>
  <c r="M161" i="18" s="1"/>
  <c r="L18" i="15"/>
  <c r="O107" i="17"/>
  <c r="L40" i="15" s="1"/>
  <c r="O11" i="17"/>
  <c r="O37" i="17"/>
  <c r="D36" i="12"/>
  <c r="F44" i="12"/>
  <c r="I44" i="12"/>
  <c r="M44" i="12"/>
  <c r="S44" i="12"/>
  <c r="P44" i="12"/>
  <c r="O18" i="15" l="1"/>
  <c r="O17" i="15" s="1"/>
  <c r="O36" i="17"/>
  <c r="L39" i="15"/>
  <c r="L38" i="15" s="1"/>
  <c r="L58" i="15" s="1"/>
  <c r="O38" i="15"/>
  <c r="O284" i="17"/>
  <c r="O34" i="17"/>
  <c r="O35" i="17" s="1"/>
  <c r="J17" i="20"/>
  <c r="O285" i="17"/>
  <c r="S41" i="19"/>
  <c r="S42" i="19"/>
  <c r="S43" i="19"/>
  <c r="S44" i="19"/>
  <c r="S45" i="19"/>
  <c r="S46" i="19"/>
  <c r="S47" i="19"/>
  <c r="S48" i="19"/>
  <c r="S49" i="19"/>
  <c r="S50" i="19"/>
  <c r="S51" i="19"/>
  <c r="O58" i="15" l="1"/>
  <c r="O290" i="17"/>
  <c r="O292" i="17" s="1"/>
  <c r="L59" i="15"/>
  <c r="L60" i="15" s="1"/>
  <c r="L75" i="15" s="1"/>
  <c r="O59" i="15" l="1"/>
  <c r="O60" i="15" s="1"/>
  <c r="O75" i="15" s="1"/>
  <c r="I16" i="20" l="1"/>
  <c r="K16" i="20" s="1"/>
  <c r="G16" i="20"/>
  <c r="H16" i="20" s="1"/>
  <c r="F16" i="20"/>
  <c r="D16" i="20"/>
  <c r="E16" i="20" s="1"/>
  <c r="C16" i="20"/>
  <c r="V21" i="10" l="1"/>
  <c r="R21" i="10"/>
  <c r="O21" i="10"/>
  <c r="V16" i="18"/>
  <c r="O31" i="10" l="1"/>
  <c r="V38" i="18"/>
  <c r="V35" i="18" s="1"/>
  <c r="V14" i="18"/>
  <c r="N14" i="18"/>
  <c r="AA44" i="17"/>
  <c r="AB44" i="17"/>
  <c r="N39" i="18" l="1"/>
  <c r="P23" i="17"/>
  <c r="F4" i="19" l="1"/>
  <c r="H117" i="18"/>
  <c r="H113" i="18"/>
  <c r="H110" i="18"/>
  <c r="H122" i="18"/>
  <c r="H142" i="18"/>
  <c r="H150" i="18"/>
  <c r="H153" i="18"/>
  <c r="H136" i="18"/>
  <c r="H100" i="18"/>
  <c r="H95" i="18"/>
  <c r="H58" i="18"/>
  <c r="H45" i="18"/>
  <c r="H33" i="18" s="1"/>
  <c r="H12" i="18"/>
  <c r="H84" i="18" l="1"/>
  <c r="H106" i="18" s="1"/>
  <c r="H56" i="18"/>
  <c r="H108" i="18"/>
  <c r="H157" i="18" s="1"/>
  <c r="H133" i="18"/>
  <c r="S37" i="8"/>
  <c r="E37" i="8"/>
  <c r="H161" i="18" l="1"/>
  <c r="H163" i="18" s="1"/>
  <c r="K30" i="8" s="1"/>
  <c r="E36" i="12"/>
  <c r="U73" i="15"/>
  <c r="U68" i="15"/>
  <c r="N73" i="15"/>
  <c r="N68" i="15"/>
  <c r="D67" i="15"/>
  <c r="D64" i="15"/>
  <c r="D61" i="15"/>
  <c r="D47" i="15"/>
  <c r="D38" i="15" s="1"/>
  <c r="D26" i="15"/>
  <c r="D17" i="15" s="1"/>
  <c r="D58" i="15" l="1"/>
  <c r="D60" i="15" s="1"/>
  <c r="D75" i="15" s="1"/>
  <c r="U67" i="15"/>
  <c r="Q67" i="15"/>
  <c r="N67" i="15"/>
  <c r="L36" i="12"/>
  <c r="L17" i="12" s="1"/>
  <c r="V44" i="10"/>
  <c r="R44" i="10"/>
  <c r="O44" i="10"/>
  <c r="V41" i="10"/>
  <c r="R41" i="10"/>
  <c r="O41" i="10"/>
  <c r="V37" i="10"/>
  <c r="R37" i="10"/>
  <c r="O37" i="10"/>
  <c r="V33" i="10"/>
  <c r="R33" i="10"/>
  <c r="O33" i="10"/>
  <c r="R31" i="10"/>
  <c r="O29" i="10"/>
  <c r="O25" i="10" s="1"/>
  <c r="R30" i="10"/>
  <c r="V28" i="10"/>
  <c r="R28" i="10"/>
  <c r="O28" i="10"/>
  <c r="O27" i="10"/>
  <c r="O26" i="10"/>
  <c r="K37" i="8"/>
  <c r="I30" i="8"/>
  <c r="T25" i="19"/>
  <c r="U66" i="15"/>
  <c r="U65" i="15"/>
  <c r="U62" i="15"/>
  <c r="N66" i="15"/>
  <c r="N65" i="15"/>
  <c r="N62" i="15"/>
  <c r="C122" i="18"/>
  <c r="D14" i="18"/>
  <c r="L17" i="18"/>
  <c r="K39" i="18"/>
  <c r="K35" i="18"/>
  <c r="K17" i="18"/>
  <c r="K14" i="18"/>
  <c r="J14" i="18"/>
  <c r="J17" i="18"/>
  <c r="V26" i="10" l="1"/>
  <c r="V27" i="10"/>
  <c r="R26" i="10"/>
  <c r="R27" i="10"/>
  <c r="U64" i="15"/>
  <c r="N64" i="15"/>
  <c r="Q64" i="15"/>
  <c r="R29" i="10"/>
  <c r="I37" i="8"/>
  <c r="V29" i="10"/>
  <c r="V25" i="10" s="1"/>
  <c r="I4" i="19" l="1"/>
  <c r="I2" i="19"/>
  <c r="E2" i="19"/>
  <c r="R25" i="10"/>
  <c r="J18" i="20"/>
  <c r="N153" i="18"/>
  <c r="V17" i="18"/>
  <c r="N17" i="18"/>
  <c r="I162" i="18"/>
  <c r="I153" i="18"/>
  <c r="I150" i="18"/>
  <c r="I142" i="18"/>
  <c r="I136" i="18"/>
  <c r="I122" i="18"/>
  <c r="I117" i="18"/>
  <c r="I113" i="18"/>
  <c r="I110" i="18"/>
  <c r="I100" i="18"/>
  <c r="I95" i="18"/>
  <c r="I84" i="18" s="1"/>
  <c r="I77" i="18"/>
  <c r="I72" i="18"/>
  <c r="I45" i="18"/>
  <c r="I36" i="18"/>
  <c r="I35" i="18" s="1"/>
  <c r="I25" i="18"/>
  <c r="I17" i="18"/>
  <c r="N150" i="18"/>
  <c r="N142" i="18"/>
  <c r="N136" i="18"/>
  <c r="N122" i="18"/>
  <c r="N117" i="18"/>
  <c r="N113" i="18"/>
  <c r="N110" i="18"/>
  <c r="N107" i="18"/>
  <c r="N100" i="18"/>
  <c r="N95" i="18"/>
  <c r="N84" i="18" s="1"/>
  <c r="N77" i="18"/>
  <c r="N72" i="18"/>
  <c r="N57" i="18"/>
  <c r="N45" i="18"/>
  <c r="N41" i="18"/>
  <c r="N38" i="18"/>
  <c r="N35" i="18"/>
  <c r="N25" i="18"/>
  <c r="I58" i="18" l="1"/>
  <c r="I106" i="18" s="1"/>
  <c r="I133" i="18"/>
  <c r="I12" i="18"/>
  <c r="N58" i="18"/>
  <c r="I39" i="18"/>
  <c r="I38" i="18" s="1"/>
  <c r="I33" i="18" s="1"/>
  <c r="N108" i="18"/>
  <c r="I108" i="18"/>
  <c r="N133" i="18"/>
  <c r="N157" i="18" l="1"/>
  <c r="I157" i="18"/>
  <c r="I56" i="18"/>
  <c r="D35" i="18"/>
  <c r="I161" i="18" l="1"/>
  <c r="I163" i="18" s="1"/>
  <c r="P22" i="17"/>
  <c r="X22" i="17"/>
  <c r="P31" i="17"/>
  <c r="L30" i="8" l="1"/>
  <c r="L37" i="8" s="1"/>
  <c r="E170" i="17"/>
  <c r="E92" i="17"/>
  <c r="N43" i="17"/>
  <c r="N42" i="17" s="1"/>
  <c r="N39" i="17"/>
  <c r="M37" i="8" l="1"/>
  <c r="N30" i="8"/>
  <c r="N37" i="8" s="1"/>
  <c r="N38" i="17"/>
  <c r="G297" i="17" l="1"/>
  <c r="G293" i="17"/>
  <c r="G294" i="17"/>
  <c r="G295" i="17"/>
  <c r="G296" i="17"/>
  <c r="G285" i="17"/>
  <c r="G253" i="17"/>
  <c r="G240" i="17"/>
  <c r="G246" i="17"/>
  <c r="G232" i="17"/>
  <c r="G224" i="17"/>
  <c r="G170" i="17"/>
  <c r="G43" i="17"/>
  <c r="G42" i="17" s="1"/>
  <c r="G214" i="17"/>
  <c r="G205" i="17"/>
  <c r="G201" i="17"/>
  <c r="G186" i="17"/>
  <c r="G181" i="17"/>
  <c r="G175" i="17"/>
  <c r="G149" i="17"/>
  <c r="G148" i="17" s="1"/>
  <c r="G109" i="17"/>
  <c r="G108" i="17" s="1"/>
  <c r="G107" i="17" s="1"/>
  <c r="G92" i="17"/>
  <c r="G84" i="17"/>
  <c r="G79" i="17"/>
  <c r="G74" i="17"/>
  <c r="G71" i="17"/>
  <c r="G68" i="17"/>
  <c r="G56" i="17"/>
  <c r="G39" i="17"/>
  <c r="G31" i="17"/>
  <c r="G32" i="17"/>
  <c r="G22" i="17"/>
  <c r="G13" i="17"/>
  <c r="C186" i="17"/>
  <c r="G38" i="17" l="1"/>
  <c r="G54" i="17"/>
  <c r="G147" i="17"/>
  <c r="G158" i="17"/>
  <c r="G12" i="17"/>
  <c r="P56" i="17"/>
  <c r="N56" i="17"/>
  <c r="M56" i="17"/>
  <c r="L56" i="17"/>
  <c r="E56" i="17"/>
  <c r="F56" i="17"/>
  <c r="D56" i="17"/>
  <c r="C56" i="17"/>
  <c r="C71" i="17"/>
  <c r="G37" i="17" l="1"/>
  <c r="G284" i="17" s="1"/>
  <c r="G290" i="17" s="1"/>
  <c r="G11" i="17"/>
  <c r="F311" i="17"/>
  <c r="F304" i="17"/>
  <c r="F297" i="17"/>
  <c r="F296" i="17"/>
  <c r="F295" i="17"/>
  <c r="F294" i="17"/>
  <c r="F293" i="17"/>
  <c r="F285" i="17"/>
  <c r="F267" i="17"/>
  <c r="F260" i="17"/>
  <c r="F253" i="17"/>
  <c r="F246" i="17"/>
  <c r="F240" i="17"/>
  <c r="F232" i="17"/>
  <c r="F224" i="17"/>
  <c r="F214" i="17"/>
  <c r="F205" i="17"/>
  <c r="F201" i="17"/>
  <c r="F186" i="17"/>
  <c r="F181" i="17"/>
  <c r="F175" i="17"/>
  <c r="F170" i="17"/>
  <c r="F149" i="17"/>
  <c r="F148" i="17" s="1"/>
  <c r="F140" i="17"/>
  <c r="F136" i="17"/>
  <c r="F119" i="17"/>
  <c r="F109" i="17"/>
  <c r="F108" i="17" s="1"/>
  <c r="F92" i="17"/>
  <c r="F84" i="17"/>
  <c r="F79" i="17"/>
  <c r="F74" i="17"/>
  <c r="F71" i="17"/>
  <c r="F68" i="17"/>
  <c r="F43" i="17"/>
  <c r="F42" i="17" s="1"/>
  <c r="F39" i="17"/>
  <c r="F32" i="17"/>
  <c r="F31" i="17"/>
  <c r="F22" i="17"/>
  <c r="F13" i="17"/>
  <c r="E311" i="17"/>
  <c r="E304" i="17"/>
  <c r="E297" i="17"/>
  <c r="E296" i="17"/>
  <c r="E295" i="17"/>
  <c r="E294" i="17"/>
  <c r="E293" i="17"/>
  <c r="E285" i="17"/>
  <c r="E267" i="17"/>
  <c r="E260" i="17"/>
  <c r="E253" i="17"/>
  <c r="E246" i="17"/>
  <c r="E240" i="17"/>
  <c r="E232" i="17"/>
  <c r="E224" i="17"/>
  <c r="E214" i="17"/>
  <c r="E205" i="17"/>
  <c r="E201" i="17"/>
  <c r="E186" i="17"/>
  <c r="E181" i="17"/>
  <c r="E175" i="17"/>
  <c r="E149" i="17"/>
  <c r="E148" i="17" s="1"/>
  <c r="E140" i="17"/>
  <c r="E136" i="17"/>
  <c r="E119" i="17"/>
  <c r="E109" i="17"/>
  <c r="E108" i="17" s="1"/>
  <c r="E84" i="17"/>
  <c r="E79" i="17"/>
  <c r="E74" i="17"/>
  <c r="E71" i="17"/>
  <c r="E68" i="17"/>
  <c r="E43" i="17"/>
  <c r="E42" i="17" s="1"/>
  <c r="E38" i="17" s="1"/>
  <c r="E39" i="17"/>
  <c r="E32" i="17"/>
  <c r="E31" i="17"/>
  <c r="E22" i="17"/>
  <c r="E13" i="17"/>
  <c r="P181" i="17"/>
  <c r="P13" i="17"/>
  <c r="P12" i="17" s="1"/>
  <c r="P32" i="17"/>
  <c r="P39" i="17"/>
  <c r="P43" i="17"/>
  <c r="P42" i="17" s="1"/>
  <c r="P68" i="17"/>
  <c r="P71" i="17"/>
  <c r="P74" i="17"/>
  <c r="P79" i="17"/>
  <c r="P84" i="17"/>
  <c r="P92" i="17"/>
  <c r="P109" i="17"/>
  <c r="P108" i="17" s="1"/>
  <c r="P119" i="17"/>
  <c r="P136" i="17"/>
  <c r="P140" i="17"/>
  <c r="P149" i="17"/>
  <c r="P148" i="17" s="1"/>
  <c r="P170" i="17"/>
  <c r="P175" i="17"/>
  <c r="P186" i="17"/>
  <c r="P201" i="17"/>
  <c r="P205" i="17"/>
  <c r="P214" i="17"/>
  <c r="P224" i="17"/>
  <c r="N19" i="15" s="1"/>
  <c r="P232" i="17"/>
  <c r="N26" i="15" s="1"/>
  <c r="P240" i="17"/>
  <c r="P246" i="17"/>
  <c r="N42" i="15" s="1"/>
  <c r="P253" i="17"/>
  <c r="N47" i="15" s="1"/>
  <c r="P260" i="17"/>
  <c r="P267" i="17"/>
  <c r="P293" i="17"/>
  <c r="P294" i="17"/>
  <c r="P295" i="17"/>
  <c r="P296" i="17"/>
  <c r="P297" i="17"/>
  <c r="X13" i="17"/>
  <c r="X31" i="17"/>
  <c r="X43" i="17"/>
  <c r="X84" i="17"/>
  <c r="X92" i="17"/>
  <c r="X109" i="17"/>
  <c r="X108" i="17" s="1"/>
  <c r="X119" i="17"/>
  <c r="X136" i="17"/>
  <c r="X140" i="17"/>
  <c r="X149" i="17"/>
  <c r="X148" i="17" s="1"/>
  <c r="X170" i="17"/>
  <c r="X175" i="17"/>
  <c r="X181" i="17"/>
  <c r="X186" i="17"/>
  <c r="X201" i="17"/>
  <c r="X205" i="17"/>
  <c r="X214" i="17"/>
  <c r="X224" i="17"/>
  <c r="U19" i="15" s="1"/>
  <c r="Q26" i="15"/>
  <c r="U26" i="15"/>
  <c r="X240" i="17"/>
  <c r="U42" i="15"/>
  <c r="Q47" i="15"/>
  <c r="U47" i="15"/>
  <c r="X260" i="17"/>
  <c r="X267" i="17"/>
  <c r="X293" i="17"/>
  <c r="X294" i="17"/>
  <c r="X295" i="17"/>
  <c r="X296" i="17"/>
  <c r="G34" i="17" l="1"/>
  <c r="G35" i="17" s="1"/>
  <c r="G36" i="17"/>
  <c r="F38" i="17"/>
  <c r="F12" i="17"/>
  <c r="F107" i="17"/>
  <c r="G292" i="17"/>
  <c r="X297" i="17"/>
  <c r="X158" i="17"/>
  <c r="P158" i="17"/>
  <c r="E158" i="17"/>
  <c r="U41" i="15"/>
  <c r="E12" i="17"/>
  <c r="E11" i="17" s="1"/>
  <c r="E54" i="17"/>
  <c r="E37" i="17" s="1"/>
  <c r="U40" i="15"/>
  <c r="E107" i="17"/>
  <c r="E147" i="17"/>
  <c r="F147" i="17"/>
  <c r="F54" i="17"/>
  <c r="P107" i="17"/>
  <c r="N40" i="15" s="1"/>
  <c r="F158" i="17"/>
  <c r="F11" i="17"/>
  <c r="P147" i="17"/>
  <c r="N41" i="15" s="1"/>
  <c r="P54" i="17"/>
  <c r="P38" i="17"/>
  <c r="N18" i="15"/>
  <c r="N17" i="15" s="1"/>
  <c r="F37" i="17" l="1"/>
  <c r="F34" i="17" s="1"/>
  <c r="F35" i="17" s="1"/>
  <c r="U18" i="15"/>
  <c r="U17" i="15" s="1"/>
  <c r="Q17" i="15"/>
  <c r="P11" i="17"/>
  <c r="E36" i="17"/>
  <c r="E34" i="17"/>
  <c r="E35" i="17" s="1"/>
  <c r="E284" i="17"/>
  <c r="E290" i="17" s="1"/>
  <c r="E292" i="17" s="1"/>
  <c r="F284" i="17"/>
  <c r="F290" i="17" s="1"/>
  <c r="P37" i="17"/>
  <c r="N39" i="15" s="1"/>
  <c r="N38" i="15" s="1"/>
  <c r="N58" i="15" s="1"/>
  <c r="F32" i="18"/>
  <c r="G32" i="18"/>
  <c r="F36" i="17" l="1"/>
  <c r="U39" i="15"/>
  <c r="U38" i="15" s="1"/>
  <c r="U58" i="15" s="1"/>
  <c r="O16" i="20"/>
  <c r="Q16" i="20" s="1"/>
  <c r="Q38" i="15"/>
  <c r="Q58" i="15" s="1"/>
  <c r="F292" i="17"/>
  <c r="P36" i="17"/>
  <c r="P284" i="17"/>
  <c r="P286" i="17" s="1"/>
  <c r="P34" i="17"/>
  <c r="P35" i="17" s="1"/>
  <c r="X285" i="17" l="1"/>
  <c r="I75" i="15"/>
  <c r="S73" i="15"/>
  <c r="S68" i="15"/>
  <c r="S67" i="15"/>
  <c r="S66" i="15"/>
  <c r="S65" i="15"/>
  <c r="S64" i="15"/>
  <c r="S62" i="15"/>
  <c r="S58" i="15"/>
  <c r="S53" i="15"/>
  <c r="S47" i="15"/>
  <c r="S42" i="15"/>
  <c r="S41" i="15"/>
  <c r="S40" i="15"/>
  <c r="S39" i="15"/>
  <c r="S38" i="15"/>
  <c r="S33" i="15"/>
  <c r="S26" i="15"/>
  <c r="S19" i="15"/>
  <c r="S18" i="15"/>
  <c r="S17" i="15"/>
  <c r="P73" i="15"/>
  <c r="P68" i="15"/>
  <c r="P67" i="15"/>
  <c r="P66" i="15"/>
  <c r="P65" i="15"/>
  <c r="P64" i="15"/>
  <c r="P62" i="15"/>
  <c r="P58" i="15"/>
  <c r="P53" i="15"/>
  <c r="P47" i="15"/>
  <c r="P42" i="15"/>
  <c r="P41" i="15"/>
  <c r="P40" i="15"/>
  <c r="P39" i="15"/>
  <c r="P38" i="15"/>
  <c r="P33" i="15"/>
  <c r="P26" i="15"/>
  <c r="P19" i="15"/>
  <c r="P18" i="15"/>
  <c r="P17" i="15"/>
  <c r="M75" i="15"/>
  <c r="M73" i="15"/>
  <c r="M68" i="15"/>
  <c r="M67" i="15"/>
  <c r="M66" i="15"/>
  <c r="M65" i="15"/>
  <c r="M64" i="15"/>
  <c r="M63" i="15"/>
  <c r="M62" i="15"/>
  <c r="M61" i="15"/>
  <c r="M60" i="15"/>
  <c r="M59" i="15"/>
  <c r="M58" i="15"/>
  <c r="M53" i="15"/>
  <c r="M47" i="15"/>
  <c r="M42" i="15"/>
  <c r="M41" i="15"/>
  <c r="M40" i="15"/>
  <c r="M39" i="15"/>
  <c r="M38" i="15"/>
  <c r="M33" i="15"/>
  <c r="M26" i="15"/>
  <c r="M19" i="15"/>
  <c r="M18" i="15"/>
  <c r="M17" i="15"/>
  <c r="I73" i="15"/>
  <c r="I68" i="15"/>
  <c r="I67" i="15"/>
  <c r="I66" i="15"/>
  <c r="I65" i="15"/>
  <c r="I64" i="15"/>
  <c r="I62" i="15"/>
  <c r="I60" i="15"/>
  <c r="I59" i="15"/>
  <c r="I58" i="15"/>
  <c r="I53" i="15"/>
  <c r="I47" i="15"/>
  <c r="I42" i="15"/>
  <c r="I41" i="15"/>
  <c r="I40" i="15"/>
  <c r="I39" i="15"/>
  <c r="I38" i="15"/>
  <c r="I33" i="15"/>
  <c r="I26" i="15"/>
  <c r="I19" i="15"/>
  <c r="I18" i="15"/>
  <c r="I17" i="15"/>
  <c r="F18" i="15"/>
  <c r="F19" i="15"/>
  <c r="F26" i="15"/>
  <c r="F33" i="15"/>
  <c r="F38" i="15"/>
  <c r="F39" i="15"/>
  <c r="F40" i="15"/>
  <c r="F41" i="15"/>
  <c r="F42" i="15"/>
  <c r="F47" i="15"/>
  <c r="F53" i="15"/>
  <c r="F58" i="15"/>
  <c r="F59" i="15"/>
  <c r="F60" i="15"/>
  <c r="F61" i="15"/>
  <c r="F62" i="15"/>
  <c r="F63" i="15"/>
  <c r="F64" i="15"/>
  <c r="F65" i="15"/>
  <c r="F66" i="15"/>
  <c r="F67" i="15"/>
  <c r="F68" i="15"/>
  <c r="F73" i="15"/>
  <c r="F75" i="15"/>
  <c r="F76" i="15"/>
  <c r="F77" i="15"/>
  <c r="F17" i="15"/>
  <c r="T46" i="10"/>
  <c r="Q46" i="10"/>
  <c r="N46" i="10"/>
  <c r="T45" i="10"/>
  <c r="Q45" i="10"/>
  <c r="N45" i="10"/>
  <c r="Q44" i="10"/>
  <c r="N44" i="10"/>
  <c r="T43" i="10"/>
  <c r="Q43" i="10"/>
  <c r="N43" i="10"/>
  <c r="T42" i="10"/>
  <c r="Q42" i="10"/>
  <c r="N42" i="10"/>
  <c r="T41" i="10"/>
  <c r="N41" i="10"/>
  <c r="T40" i="10"/>
  <c r="Q40" i="10"/>
  <c r="N40" i="10"/>
  <c r="T39" i="10"/>
  <c r="Q39" i="10"/>
  <c r="N39" i="10"/>
  <c r="T38" i="10"/>
  <c r="Q38" i="10"/>
  <c r="N38" i="10"/>
  <c r="T37" i="10"/>
  <c r="Q37" i="10"/>
  <c r="T36" i="10"/>
  <c r="Q36" i="10"/>
  <c r="N36" i="10"/>
  <c r="T35" i="10"/>
  <c r="Q35" i="10"/>
  <c r="N35" i="10"/>
  <c r="T34" i="10"/>
  <c r="Q34" i="10"/>
  <c r="N34" i="10"/>
  <c r="T33" i="10"/>
  <c r="Q33" i="10"/>
  <c r="N33" i="10"/>
  <c r="T32" i="10"/>
  <c r="Q32" i="10"/>
  <c r="N32" i="10"/>
  <c r="T31" i="10"/>
  <c r="Q31" i="10"/>
  <c r="N31" i="10"/>
  <c r="T30" i="10"/>
  <c r="Q30" i="10"/>
  <c r="N30" i="10"/>
  <c r="T29" i="10"/>
  <c r="Q29" i="10"/>
  <c r="N29" i="10"/>
  <c r="T28" i="10"/>
  <c r="Q28" i="10"/>
  <c r="N28" i="10"/>
  <c r="T27" i="10"/>
  <c r="Q27" i="10"/>
  <c r="N27" i="10"/>
  <c r="T26" i="10"/>
  <c r="Q26" i="10"/>
  <c r="N26" i="10"/>
  <c r="T24" i="10"/>
  <c r="Q24" i="10"/>
  <c r="N24" i="10"/>
  <c r="T23" i="10"/>
  <c r="Q23" i="10"/>
  <c r="N23" i="10"/>
  <c r="T22" i="10"/>
  <c r="Q22" i="10"/>
  <c r="N22" i="10"/>
  <c r="T21" i="10"/>
  <c r="N21" i="10"/>
  <c r="T20" i="10"/>
  <c r="Q20" i="10"/>
  <c r="N20" i="10"/>
  <c r="T19" i="10"/>
  <c r="Q19" i="10"/>
  <c r="N19" i="10"/>
  <c r="T18" i="10"/>
  <c r="Q18" i="10"/>
  <c r="N18" i="10"/>
  <c r="T17" i="10"/>
  <c r="Q17" i="10"/>
  <c r="N17" i="10"/>
  <c r="S45" i="12"/>
  <c r="S43" i="12"/>
  <c r="S42" i="12"/>
  <c r="S41" i="12"/>
  <c r="S39" i="12"/>
  <c r="S38" i="12"/>
  <c r="S37" i="12"/>
  <c r="S36" i="12"/>
  <c r="S35" i="12"/>
  <c r="S34" i="12"/>
  <c r="S30" i="12"/>
  <c r="S29" i="12"/>
  <c r="S26" i="12"/>
  <c r="S25" i="12"/>
  <c r="S20" i="12"/>
  <c r="S19" i="12"/>
  <c r="S17" i="12"/>
  <c r="P45" i="12"/>
  <c r="P43" i="12"/>
  <c r="P42" i="12"/>
  <c r="P41" i="12"/>
  <c r="P39" i="12"/>
  <c r="P38" i="12"/>
  <c r="P37" i="12"/>
  <c r="P36" i="12"/>
  <c r="P35" i="12"/>
  <c r="P34" i="12"/>
  <c r="P30" i="12"/>
  <c r="P29" i="12"/>
  <c r="P26" i="12"/>
  <c r="P25" i="12"/>
  <c r="P20" i="12"/>
  <c r="P19" i="12"/>
  <c r="P17" i="12"/>
  <c r="M45" i="12"/>
  <c r="M43" i="12"/>
  <c r="M42" i="12"/>
  <c r="M41" i="12"/>
  <c r="M39" i="12"/>
  <c r="M38" i="12"/>
  <c r="M37" i="12"/>
  <c r="M36" i="12"/>
  <c r="M35" i="12"/>
  <c r="M34" i="12"/>
  <c r="M30" i="12"/>
  <c r="M29" i="12"/>
  <c r="M26" i="12"/>
  <c r="M25" i="12"/>
  <c r="M20" i="12"/>
  <c r="M19" i="12"/>
  <c r="M17" i="12"/>
  <c r="I45" i="12"/>
  <c r="I43" i="12"/>
  <c r="I42" i="12"/>
  <c r="I41" i="12"/>
  <c r="I39" i="12"/>
  <c r="I38" i="12"/>
  <c r="I37" i="12"/>
  <c r="I36" i="12"/>
  <c r="I35" i="12"/>
  <c r="I34" i="12"/>
  <c r="I30" i="12"/>
  <c r="I29" i="12"/>
  <c r="I26" i="12"/>
  <c r="I25" i="12"/>
  <c r="I20" i="12"/>
  <c r="I19" i="12"/>
  <c r="I17" i="12"/>
  <c r="F42" i="12"/>
  <c r="F43" i="12"/>
  <c r="F45" i="12"/>
  <c r="F36" i="12"/>
  <c r="F37" i="12"/>
  <c r="F38" i="12"/>
  <c r="F39" i="12"/>
  <c r="F35" i="12"/>
  <c r="F34" i="12"/>
  <c r="F17" i="12"/>
  <c r="F30" i="12"/>
  <c r="F29" i="12"/>
  <c r="F26" i="12"/>
  <c r="F25" i="12"/>
  <c r="F20" i="12"/>
  <c r="F19" i="12"/>
  <c r="K21" i="18"/>
  <c r="L21" i="18"/>
  <c r="J21" i="18"/>
  <c r="L35" i="18"/>
  <c r="J35" i="18"/>
  <c r="J38" i="18"/>
  <c r="K38" i="18"/>
  <c r="L38" i="18"/>
  <c r="J41" i="18"/>
  <c r="K41" i="18"/>
  <c r="L41" i="18"/>
  <c r="D38" i="18"/>
  <c r="C38" i="18"/>
  <c r="C35" i="18"/>
  <c r="D17" i="18"/>
  <c r="C17" i="18"/>
  <c r="L14" i="18"/>
  <c r="C14" i="18"/>
  <c r="K312" i="17"/>
  <c r="J312" i="17"/>
  <c r="I312" i="17"/>
  <c r="H312" i="17"/>
  <c r="D311" i="17"/>
  <c r="C311" i="17"/>
  <c r="K308" i="17"/>
  <c r="J308" i="17"/>
  <c r="I308" i="17"/>
  <c r="H308" i="17"/>
  <c r="K305" i="17"/>
  <c r="J305" i="17"/>
  <c r="I305" i="17"/>
  <c r="H305" i="17"/>
  <c r="D304" i="17"/>
  <c r="C304" i="17"/>
  <c r="K303" i="17"/>
  <c r="J303" i="17"/>
  <c r="I303" i="17"/>
  <c r="H303" i="17"/>
  <c r="K301" i="17"/>
  <c r="J301" i="17"/>
  <c r="I301" i="17"/>
  <c r="H301" i="17"/>
  <c r="K300" i="17"/>
  <c r="J300" i="17"/>
  <c r="I300" i="17"/>
  <c r="H300" i="17"/>
  <c r="N297" i="17"/>
  <c r="M297" i="17"/>
  <c r="L297" i="17"/>
  <c r="J297" i="17"/>
  <c r="D297" i="17"/>
  <c r="I297" i="17" s="1"/>
  <c r="C297" i="17"/>
  <c r="K286" i="17"/>
  <c r="J286" i="17"/>
  <c r="I286" i="17"/>
  <c r="H286" i="17"/>
  <c r="K259" i="17"/>
  <c r="J259" i="17"/>
  <c r="I259" i="17"/>
  <c r="H259" i="17"/>
  <c r="H254" i="17"/>
  <c r="J254" i="17"/>
  <c r="K254" i="17"/>
  <c r="C260" i="17"/>
  <c r="D260" i="17"/>
  <c r="H260" i="17" s="1"/>
  <c r="J260" i="17"/>
  <c r="L260" i="17"/>
  <c r="M260" i="17"/>
  <c r="N260" i="17"/>
  <c r="K251" i="17"/>
  <c r="J251" i="17"/>
  <c r="I251" i="17"/>
  <c r="H251" i="17"/>
  <c r="K239" i="17"/>
  <c r="J239" i="17"/>
  <c r="I239" i="17"/>
  <c r="H239" i="17"/>
  <c r="H222" i="17"/>
  <c r="I222" i="17"/>
  <c r="J222" i="17"/>
  <c r="K222" i="17"/>
  <c r="K215" i="17"/>
  <c r="J215" i="17"/>
  <c r="I215" i="17"/>
  <c r="H215" i="17"/>
  <c r="K213" i="17"/>
  <c r="J213" i="17"/>
  <c r="I213" i="17"/>
  <c r="H213" i="17"/>
  <c r="K212" i="17"/>
  <c r="J212" i="17"/>
  <c r="I212" i="17"/>
  <c r="H212" i="17"/>
  <c r="K208" i="17"/>
  <c r="J208" i="17"/>
  <c r="I208" i="17"/>
  <c r="H208" i="17"/>
  <c r="K199" i="17"/>
  <c r="J199" i="17"/>
  <c r="I199" i="17"/>
  <c r="H199" i="17"/>
  <c r="K193" i="17"/>
  <c r="J193" i="17"/>
  <c r="I193" i="17"/>
  <c r="H193" i="17"/>
  <c r="K185" i="17"/>
  <c r="J185" i="17"/>
  <c r="I185" i="17"/>
  <c r="H185" i="17"/>
  <c r="K179" i="17"/>
  <c r="J179" i="17"/>
  <c r="I179" i="17"/>
  <c r="H179" i="17"/>
  <c r="K178" i="17"/>
  <c r="J178" i="17"/>
  <c r="I178" i="17"/>
  <c r="H178" i="17"/>
  <c r="H172" i="17"/>
  <c r="J172" i="17"/>
  <c r="K172" i="17"/>
  <c r="H174" i="17"/>
  <c r="I174" i="17"/>
  <c r="J174" i="17"/>
  <c r="K174" i="17"/>
  <c r="N170" i="17"/>
  <c r="M170" i="17"/>
  <c r="K169" i="17"/>
  <c r="J169" i="17"/>
  <c r="I169" i="17"/>
  <c r="H169" i="17"/>
  <c r="K166" i="17"/>
  <c r="J166" i="17"/>
  <c r="I166" i="17"/>
  <c r="H166" i="17"/>
  <c r="K164" i="17"/>
  <c r="J164" i="17"/>
  <c r="I164" i="17"/>
  <c r="H164" i="17"/>
  <c r="K157" i="17"/>
  <c r="J157" i="17"/>
  <c r="I157" i="17"/>
  <c r="H157" i="17"/>
  <c r="K155" i="17"/>
  <c r="J155" i="17"/>
  <c r="I155" i="17"/>
  <c r="H155" i="17"/>
  <c r="K152" i="17"/>
  <c r="J152" i="17"/>
  <c r="I152" i="17"/>
  <c r="H152" i="17"/>
  <c r="K151" i="17"/>
  <c r="J151" i="17"/>
  <c r="I151" i="17"/>
  <c r="H151" i="17"/>
  <c r="K150" i="17"/>
  <c r="J150" i="17"/>
  <c r="I150" i="17"/>
  <c r="H150" i="17"/>
  <c r="C149" i="17"/>
  <c r="C158" i="17" s="1"/>
  <c r="D149" i="17"/>
  <c r="D158" i="17" s="1"/>
  <c r="L149" i="17"/>
  <c r="L158" i="17" s="1"/>
  <c r="M149" i="17"/>
  <c r="M158" i="17" s="1"/>
  <c r="N149" i="17"/>
  <c r="N158" i="17" s="1"/>
  <c r="C170" i="17"/>
  <c r="D170" i="17"/>
  <c r="K170" i="17"/>
  <c r="L170" i="17"/>
  <c r="H171" i="17"/>
  <c r="J171" i="17"/>
  <c r="H173" i="17"/>
  <c r="J173" i="17"/>
  <c r="C175" i="17"/>
  <c r="D175" i="17"/>
  <c r="L175" i="17"/>
  <c r="M175" i="17"/>
  <c r="N175" i="17"/>
  <c r="C181" i="17"/>
  <c r="D181" i="17"/>
  <c r="H181" i="17" s="1"/>
  <c r="J181" i="17"/>
  <c r="L181" i="17"/>
  <c r="M181" i="17"/>
  <c r="N181" i="17"/>
  <c r="D186" i="17"/>
  <c r="H186" i="17" s="1"/>
  <c r="L186" i="17"/>
  <c r="M186" i="17"/>
  <c r="N186" i="17"/>
  <c r="C201" i="17"/>
  <c r="D201" i="17"/>
  <c r="L201" i="17"/>
  <c r="M201" i="17"/>
  <c r="N201" i="17"/>
  <c r="C205" i="17"/>
  <c r="D205" i="17"/>
  <c r="L205" i="17"/>
  <c r="M205" i="17"/>
  <c r="N205" i="17"/>
  <c r="C214" i="17"/>
  <c r="D214" i="17"/>
  <c r="H214" i="17" s="1"/>
  <c r="L214" i="17"/>
  <c r="M214" i="17"/>
  <c r="N214" i="17"/>
  <c r="K128" i="17"/>
  <c r="J128" i="17"/>
  <c r="I128" i="17"/>
  <c r="H128" i="17"/>
  <c r="D84" i="17"/>
  <c r="L17" i="20" l="1"/>
  <c r="L16" i="20" s="1"/>
  <c r="N16" i="20" s="1"/>
  <c r="V52" i="18"/>
  <c r="R17" i="20"/>
  <c r="R16" i="20" s="1"/>
  <c r="U59" i="15"/>
  <c r="U60" i="15" s="1"/>
  <c r="U75" i="15" s="1"/>
  <c r="Q25" i="10"/>
  <c r="T44" i="10"/>
  <c r="P285" i="17"/>
  <c r="N52" i="18"/>
  <c r="N33" i="18" s="1"/>
  <c r="N56" i="18" s="1"/>
  <c r="N161" i="18" s="1"/>
  <c r="N37" i="10"/>
  <c r="Q41" i="10"/>
  <c r="J170" i="17"/>
  <c r="J149" i="17"/>
  <c r="Q21" i="10"/>
  <c r="K297" i="17"/>
  <c r="J214" i="17"/>
  <c r="I181" i="17"/>
  <c r="J158" i="17"/>
  <c r="H297" i="17"/>
  <c r="I214" i="17"/>
  <c r="K214" i="17"/>
  <c r="J186" i="17"/>
  <c r="I186" i="17"/>
  <c r="K186" i="17"/>
  <c r="K181" i="17"/>
  <c r="I149" i="17"/>
  <c r="K158" i="17"/>
  <c r="I158" i="17"/>
  <c r="K149" i="17"/>
  <c r="H149" i="17"/>
  <c r="H158" i="17"/>
  <c r="I170" i="17"/>
  <c r="H170" i="17"/>
  <c r="K104" i="17"/>
  <c r="J104" i="17"/>
  <c r="I104" i="17"/>
  <c r="H104" i="17"/>
  <c r="K101" i="17"/>
  <c r="J101" i="17"/>
  <c r="I101" i="17"/>
  <c r="H101" i="17"/>
  <c r="K100" i="17"/>
  <c r="J100" i="17"/>
  <c r="I100" i="17"/>
  <c r="H100" i="17"/>
  <c r="K97" i="17"/>
  <c r="J97" i="17"/>
  <c r="I97" i="17"/>
  <c r="H97" i="17"/>
  <c r="K96" i="17"/>
  <c r="J96" i="17"/>
  <c r="I96" i="17"/>
  <c r="H96" i="17"/>
  <c r="S59" i="15" l="1"/>
  <c r="V153" i="18"/>
  <c r="P290" i="17"/>
  <c r="P292" i="17" s="1"/>
  <c r="N59" i="15"/>
  <c r="T25" i="10"/>
  <c r="N25" i="10"/>
  <c r="Q60" i="15" l="1"/>
  <c r="Q75" i="15" s="1"/>
  <c r="S75" i="15" s="1"/>
  <c r="Q23" i="19"/>
  <c r="Q11" i="19" s="1"/>
  <c r="Q10" i="19" s="1"/>
  <c r="Q101" i="19" s="1"/>
  <c r="N60" i="15"/>
  <c r="P59" i="15"/>
  <c r="K89" i="17"/>
  <c r="J89" i="17"/>
  <c r="I89" i="17"/>
  <c r="H89" i="17"/>
  <c r="K88" i="17"/>
  <c r="J88" i="17"/>
  <c r="I88" i="17"/>
  <c r="H88" i="17"/>
  <c r="K82" i="17"/>
  <c r="J82" i="17"/>
  <c r="I82" i="17"/>
  <c r="H82" i="17"/>
  <c r="K77" i="17"/>
  <c r="J77" i="17"/>
  <c r="I77" i="17"/>
  <c r="H77" i="17"/>
  <c r="K76" i="17"/>
  <c r="J76" i="17"/>
  <c r="I76" i="17"/>
  <c r="H76" i="17"/>
  <c r="K75" i="17"/>
  <c r="J75" i="17"/>
  <c r="I75" i="17"/>
  <c r="H75" i="17"/>
  <c r="K73" i="17"/>
  <c r="J73" i="17"/>
  <c r="I73" i="17"/>
  <c r="H73" i="17"/>
  <c r="K72" i="17"/>
  <c r="J72" i="17"/>
  <c r="I72" i="17"/>
  <c r="H72" i="17"/>
  <c r="K69" i="17"/>
  <c r="J69" i="17"/>
  <c r="I69" i="17"/>
  <c r="H69" i="17"/>
  <c r="C68" i="17"/>
  <c r="D68" i="17"/>
  <c r="H68" i="17" s="1"/>
  <c r="K68" i="17"/>
  <c r="J68" i="17"/>
  <c r="L68" i="17"/>
  <c r="M68" i="17"/>
  <c r="N68" i="17"/>
  <c r="D71" i="17"/>
  <c r="I71" i="17" s="1"/>
  <c r="L71" i="17"/>
  <c r="M71" i="17"/>
  <c r="N71" i="17"/>
  <c r="C74" i="17"/>
  <c r="D74" i="17"/>
  <c r="K74" i="17"/>
  <c r="L74" i="17"/>
  <c r="M74" i="17"/>
  <c r="N74" i="17"/>
  <c r="C79" i="17"/>
  <c r="D79" i="17"/>
  <c r="J79" i="17"/>
  <c r="L79" i="17"/>
  <c r="M79" i="17"/>
  <c r="N79" i="17"/>
  <c r="C84" i="17"/>
  <c r="H84" i="17"/>
  <c r="L84" i="17"/>
  <c r="M84" i="17"/>
  <c r="N84" i="17"/>
  <c r="H91" i="17"/>
  <c r="I91" i="17"/>
  <c r="J91" i="17"/>
  <c r="K91" i="17"/>
  <c r="C92" i="17"/>
  <c r="D92" i="17"/>
  <c r="L92" i="17"/>
  <c r="M92" i="17"/>
  <c r="N92" i="17"/>
  <c r="H93" i="17"/>
  <c r="J93" i="17"/>
  <c r="H94" i="17"/>
  <c r="J94" i="17"/>
  <c r="H95" i="17"/>
  <c r="J95" i="17"/>
  <c r="H98" i="17"/>
  <c r="J98" i="17"/>
  <c r="H99" i="17"/>
  <c r="J99" i="17"/>
  <c r="H105" i="17"/>
  <c r="I105" i="17"/>
  <c r="J105" i="17"/>
  <c r="K105" i="17"/>
  <c r="C109" i="17"/>
  <c r="C108" i="17" s="1"/>
  <c r="D109" i="17"/>
  <c r="J109" i="17"/>
  <c r="L109" i="17"/>
  <c r="M109" i="17"/>
  <c r="N109" i="17"/>
  <c r="N108" i="17" s="1"/>
  <c r="C119" i="17"/>
  <c r="D119" i="17"/>
  <c r="L119" i="17"/>
  <c r="M119" i="17"/>
  <c r="N119" i="17"/>
  <c r="C136" i="17"/>
  <c r="D136" i="17"/>
  <c r="L136" i="17"/>
  <c r="M136" i="17"/>
  <c r="N136" i="17"/>
  <c r="C140" i="17"/>
  <c r="D140" i="17"/>
  <c r="L140" i="17"/>
  <c r="M140" i="17"/>
  <c r="N140" i="17"/>
  <c r="N148" i="17"/>
  <c r="N147" i="17" s="1"/>
  <c r="D148" i="17"/>
  <c r="D147" i="17" s="1"/>
  <c r="M148" i="17"/>
  <c r="M147" i="17" s="1"/>
  <c r="C224" i="17"/>
  <c r="D224" i="17"/>
  <c r="I224" i="17" s="1"/>
  <c r="L224" i="17"/>
  <c r="M224" i="17"/>
  <c r="N224" i="17"/>
  <c r="H226" i="17"/>
  <c r="J226" i="17"/>
  <c r="K226" i="17"/>
  <c r="H230" i="17"/>
  <c r="J230" i="17"/>
  <c r="H231" i="17"/>
  <c r="J231" i="17"/>
  <c r="C232" i="17"/>
  <c r="D232" i="17"/>
  <c r="I232" i="17" s="1"/>
  <c r="L232" i="17"/>
  <c r="M232" i="17"/>
  <c r="N232" i="17"/>
  <c r="C240" i="17"/>
  <c r="D240" i="17"/>
  <c r="J240" i="17"/>
  <c r="L240" i="17"/>
  <c r="M240" i="17"/>
  <c r="N240" i="17"/>
  <c r="H244" i="17"/>
  <c r="J244" i="17"/>
  <c r="H245" i="17"/>
  <c r="J245" i="17"/>
  <c r="C246" i="17"/>
  <c r="D246" i="17"/>
  <c r="H246" i="17" s="1"/>
  <c r="L246" i="17"/>
  <c r="M246" i="17"/>
  <c r="N246" i="17"/>
  <c r="H252" i="17"/>
  <c r="I252" i="17"/>
  <c r="J252" i="17"/>
  <c r="K252" i="17"/>
  <c r="C253" i="17"/>
  <c r="D253" i="17"/>
  <c r="H253" i="17" s="1"/>
  <c r="J253" i="17"/>
  <c r="L253" i="17"/>
  <c r="M253" i="17"/>
  <c r="N253" i="17"/>
  <c r="C267" i="17"/>
  <c r="D267" i="17"/>
  <c r="J267" i="17"/>
  <c r="L267" i="17"/>
  <c r="M267" i="17"/>
  <c r="N267" i="17"/>
  <c r="C285" i="17"/>
  <c r="D285" i="17"/>
  <c r="K285" i="17"/>
  <c r="L285" i="17"/>
  <c r="M285" i="17"/>
  <c r="N285" i="17"/>
  <c r="D293" i="17"/>
  <c r="I293" i="17" s="1"/>
  <c r="L293" i="17"/>
  <c r="M293" i="17"/>
  <c r="N293" i="17"/>
  <c r="C294" i="17"/>
  <c r="D294" i="17"/>
  <c r="L294" i="17"/>
  <c r="M294" i="17"/>
  <c r="N294" i="17"/>
  <c r="C295" i="17"/>
  <c r="D295" i="17"/>
  <c r="L295" i="17"/>
  <c r="M295" i="17"/>
  <c r="N295" i="17"/>
  <c r="C296" i="17"/>
  <c r="D296" i="17"/>
  <c r="H296" i="17" s="1"/>
  <c r="J296" i="17"/>
  <c r="L296" i="17"/>
  <c r="M296" i="17"/>
  <c r="N296" i="17"/>
  <c r="Q85" i="19" l="1"/>
  <c r="Q4" i="19"/>
  <c r="Q2" i="19"/>
  <c r="S60" i="15"/>
  <c r="N75" i="15"/>
  <c r="P75" i="15" s="1"/>
  <c r="P60" i="15"/>
  <c r="C54" i="17"/>
  <c r="I246" i="17"/>
  <c r="D54" i="17"/>
  <c r="I68" i="17"/>
  <c r="K148" i="17"/>
  <c r="J285" i="17"/>
  <c r="K224" i="17"/>
  <c r="H224" i="17"/>
  <c r="N107" i="17"/>
  <c r="J84" i="17"/>
  <c r="C107" i="17"/>
  <c r="H109" i="17"/>
  <c r="L108" i="17"/>
  <c r="L107" i="17" s="1"/>
  <c r="H285" i="17"/>
  <c r="K253" i="17"/>
  <c r="I253" i="17"/>
  <c r="J246" i="17"/>
  <c r="K246" i="17"/>
  <c r="J232" i="17"/>
  <c r="K232" i="17"/>
  <c r="J224" i="17"/>
  <c r="J293" i="17"/>
  <c r="J148" i="17"/>
  <c r="J92" i="17"/>
  <c r="K294" i="17"/>
  <c r="H294" i="17"/>
  <c r="J294" i="17"/>
  <c r="I294" i="17"/>
  <c r="K79" i="17"/>
  <c r="I79" i="17"/>
  <c r="H79" i="17"/>
  <c r="J74" i="17"/>
  <c r="K71" i="17"/>
  <c r="J71" i="17"/>
  <c r="J108" i="17"/>
  <c r="H293" i="17"/>
  <c r="K293" i="17"/>
  <c r="H295" i="17"/>
  <c r="H232" i="17"/>
  <c r="I148" i="17"/>
  <c r="H92" i="17"/>
  <c r="I74" i="17"/>
  <c r="H71" i="17"/>
  <c r="H267" i="17"/>
  <c r="H240" i="17"/>
  <c r="L148" i="17"/>
  <c r="L147" i="17" s="1"/>
  <c r="H148" i="17"/>
  <c r="C148" i="17"/>
  <c r="C147" i="17" s="1"/>
  <c r="M108" i="17"/>
  <c r="M107" i="17" s="1"/>
  <c r="D108" i="17"/>
  <c r="H74" i="17"/>
  <c r="J295" i="17"/>
  <c r="I285" i="17"/>
  <c r="K48" i="17"/>
  <c r="J48" i="17"/>
  <c r="I48" i="17"/>
  <c r="H48" i="17"/>
  <c r="K44" i="17"/>
  <c r="J44" i="17"/>
  <c r="I44" i="17"/>
  <c r="H44" i="17"/>
  <c r="M23" i="17"/>
  <c r="N23" i="17"/>
  <c r="L23" i="17"/>
  <c r="D32" i="17"/>
  <c r="C32" i="17"/>
  <c r="D31" i="17"/>
  <c r="D22" i="17"/>
  <c r="C22" i="17"/>
  <c r="J107" i="17" l="1"/>
  <c r="K107" i="17"/>
  <c r="H108" i="17"/>
  <c r="D107" i="17"/>
  <c r="H107" i="17" s="1"/>
  <c r="I147" i="17"/>
  <c r="J147" i="17"/>
  <c r="K147" i="17"/>
  <c r="H147" i="17"/>
  <c r="B13" i="15"/>
  <c r="B12" i="15"/>
  <c r="B13" i="12"/>
  <c r="B13" i="10"/>
  <c r="B12" i="10"/>
  <c r="B13" i="11"/>
  <c r="B13" i="8"/>
  <c r="B12" i="8"/>
  <c r="B13" i="7"/>
  <c r="B12" i="7"/>
  <c r="B13" i="6"/>
  <c r="B12" i="6"/>
  <c r="B13" i="4"/>
  <c r="B12" i="4"/>
  <c r="C13" i="3"/>
  <c r="C12" i="3"/>
  <c r="B12" i="2"/>
  <c r="B12" i="9" s="1"/>
  <c r="B13" i="2"/>
  <c r="B13" i="9" s="1"/>
  <c r="I107" i="17" l="1"/>
  <c r="R12" i="19"/>
  <c r="S12" i="19"/>
  <c r="T12" i="19"/>
  <c r="U12" i="19"/>
  <c r="S13" i="19"/>
  <c r="T13" i="19"/>
  <c r="U13" i="19"/>
  <c r="S14" i="19"/>
  <c r="U14" i="19"/>
  <c r="S15" i="19"/>
  <c r="U15" i="19"/>
  <c r="S16" i="19"/>
  <c r="U16" i="19"/>
  <c r="S17" i="19"/>
  <c r="U17" i="19"/>
  <c r="S18" i="19"/>
  <c r="U18" i="19"/>
  <c r="S19" i="19"/>
  <c r="T19" i="19"/>
  <c r="U19" i="19"/>
  <c r="S20" i="19"/>
  <c r="T20" i="19"/>
  <c r="U20" i="19"/>
  <c r="S21" i="19"/>
  <c r="T21" i="19"/>
  <c r="U21" i="19"/>
  <c r="S23" i="19"/>
  <c r="U23" i="19"/>
  <c r="S24" i="19"/>
  <c r="U24" i="19"/>
  <c r="R26" i="19"/>
  <c r="S26" i="19"/>
  <c r="T26" i="19"/>
  <c r="U26" i="19"/>
  <c r="R27" i="19"/>
  <c r="S27" i="19"/>
  <c r="T27" i="19"/>
  <c r="U27" i="19"/>
  <c r="S28" i="19"/>
  <c r="U28" i="19"/>
  <c r="S29" i="19"/>
  <c r="U29" i="19"/>
  <c r="S30" i="19"/>
  <c r="U30" i="19"/>
  <c r="S31" i="19"/>
  <c r="U31" i="19"/>
  <c r="S32" i="19"/>
  <c r="U32" i="19"/>
  <c r="S33" i="19"/>
  <c r="U33" i="19"/>
  <c r="S34" i="19"/>
  <c r="U34" i="19"/>
  <c r="R35" i="19"/>
  <c r="S35" i="19"/>
  <c r="T35" i="19"/>
  <c r="U35" i="19"/>
  <c r="R36" i="19"/>
  <c r="S36" i="19"/>
  <c r="T36" i="19"/>
  <c r="U36" i="19"/>
  <c r="R37" i="19"/>
  <c r="S37" i="19"/>
  <c r="T37" i="19"/>
  <c r="U37" i="19"/>
  <c r="S38" i="19"/>
  <c r="U38" i="19"/>
  <c r="U41" i="19"/>
  <c r="U42" i="19"/>
  <c r="U43" i="19"/>
  <c r="U44" i="19"/>
  <c r="U45" i="19"/>
  <c r="U46" i="19"/>
  <c r="U47" i="19"/>
  <c r="U48" i="19"/>
  <c r="U49" i="19"/>
  <c r="U50" i="19"/>
  <c r="U51" i="19"/>
  <c r="S52" i="19"/>
  <c r="T52" i="19"/>
  <c r="U52" i="19"/>
  <c r="S53" i="19"/>
  <c r="U53" i="19"/>
  <c r="S54" i="19"/>
  <c r="T54" i="19"/>
  <c r="U54" i="19"/>
  <c r="S55" i="19"/>
  <c r="T55" i="19"/>
  <c r="U55" i="19"/>
  <c r="S56" i="19"/>
  <c r="T56" i="19"/>
  <c r="U56" i="19"/>
  <c r="S57" i="19"/>
  <c r="U57" i="19"/>
  <c r="S59" i="19"/>
  <c r="U59" i="19"/>
  <c r="S60" i="19"/>
  <c r="U60" i="19"/>
  <c r="S61" i="19"/>
  <c r="U61" i="19"/>
  <c r="S62" i="19"/>
  <c r="U62" i="19"/>
  <c r="S63" i="19"/>
  <c r="U63" i="19"/>
  <c r="S64" i="19"/>
  <c r="U64" i="19"/>
  <c r="S65" i="19"/>
  <c r="U65" i="19"/>
  <c r="S66" i="19"/>
  <c r="U66" i="19"/>
  <c r="S67" i="19"/>
  <c r="U67" i="19"/>
  <c r="S68" i="19"/>
  <c r="U68" i="19"/>
  <c r="S69" i="19"/>
  <c r="U69" i="19"/>
  <c r="S70" i="19"/>
  <c r="U70" i="19"/>
  <c r="S71" i="19"/>
  <c r="T71" i="19"/>
  <c r="U71" i="19"/>
  <c r="S72" i="19"/>
  <c r="U72" i="19"/>
  <c r="S73" i="19"/>
  <c r="U73" i="19"/>
  <c r="S74" i="19"/>
  <c r="U74" i="19"/>
  <c r="R76" i="19"/>
  <c r="S76" i="19"/>
  <c r="T76" i="19"/>
  <c r="U76" i="19"/>
  <c r="S77" i="19"/>
  <c r="U77" i="19"/>
  <c r="S78" i="19"/>
  <c r="U78" i="19"/>
  <c r="S79" i="19"/>
  <c r="U79" i="19"/>
  <c r="S80" i="19"/>
  <c r="U80" i="19"/>
  <c r="R81" i="19"/>
  <c r="S81" i="19"/>
  <c r="T81" i="19"/>
  <c r="U81" i="19"/>
  <c r="S83" i="19"/>
  <c r="U83" i="19"/>
  <c r="T58" i="19"/>
  <c r="X156" i="18"/>
  <c r="X155" i="18"/>
  <c r="X154" i="18"/>
  <c r="W154" i="18"/>
  <c r="X152" i="18"/>
  <c r="X151" i="18"/>
  <c r="X149" i="18"/>
  <c r="X148" i="18"/>
  <c r="X147" i="18"/>
  <c r="X146" i="18"/>
  <c r="X145" i="18"/>
  <c r="X144" i="18"/>
  <c r="X143" i="18"/>
  <c r="X141" i="18"/>
  <c r="X140" i="18"/>
  <c r="X139" i="18"/>
  <c r="X138" i="18"/>
  <c r="X137" i="18"/>
  <c r="X135" i="18"/>
  <c r="X132" i="18"/>
  <c r="X131" i="18"/>
  <c r="X130" i="18"/>
  <c r="X129" i="18"/>
  <c r="X128" i="18"/>
  <c r="X127" i="18"/>
  <c r="X126" i="18"/>
  <c r="X125" i="18"/>
  <c r="X124" i="18"/>
  <c r="X123" i="18"/>
  <c r="X121" i="18"/>
  <c r="X120" i="18"/>
  <c r="X119" i="18"/>
  <c r="X118" i="18"/>
  <c r="X116" i="18"/>
  <c r="X115" i="18"/>
  <c r="X114" i="18"/>
  <c r="X112" i="18"/>
  <c r="X111" i="18"/>
  <c r="X105" i="18"/>
  <c r="W105" i="18"/>
  <c r="X104" i="18"/>
  <c r="W104" i="18"/>
  <c r="X103" i="18"/>
  <c r="W103" i="18"/>
  <c r="X102" i="18"/>
  <c r="W102" i="18"/>
  <c r="X101" i="18"/>
  <c r="W101" i="18"/>
  <c r="X99" i="18"/>
  <c r="W99" i="18"/>
  <c r="X98" i="18"/>
  <c r="W98" i="18"/>
  <c r="X97" i="18"/>
  <c r="W97" i="18"/>
  <c r="X96" i="18"/>
  <c r="W96" i="18"/>
  <c r="X94" i="18"/>
  <c r="W94" i="18"/>
  <c r="X93" i="18"/>
  <c r="W93" i="18"/>
  <c r="X92" i="18"/>
  <c r="W92" i="18"/>
  <c r="X91" i="18"/>
  <c r="W91" i="18"/>
  <c r="X90" i="18"/>
  <c r="W90" i="18"/>
  <c r="X89" i="18"/>
  <c r="W89" i="18"/>
  <c r="X88" i="18"/>
  <c r="W88" i="18"/>
  <c r="X87" i="18"/>
  <c r="W87" i="18"/>
  <c r="X86" i="18"/>
  <c r="W86" i="18"/>
  <c r="X60" i="18"/>
  <c r="W60" i="18"/>
  <c r="X55" i="18"/>
  <c r="W55" i="18"/>
  <c r="X53" i="18"/>
  <c r="W53" i="18"/>
  <c r="X52" i="18"/>
  <c r="X51" i="18"/>
  <c r="X50" i="18"/>
  <c r="X49" i="18"/>
  <c r="X48" i="18"/>
  <c r="X47" i="18"/>
  <c r="X46" i="18"/>
  <c r="X44" i="18"/>
  <c r="W44" i="18"/>
  <c r="X43" i="18"/>
  <c r="X42" i="18"/>
  <c r="X41" i="18"/>
  <c r="X40" i="18"/>
  <c r="X39" i="18"/>
  <c r="W39" i="18"/>
  <c r="X37" i="18"/>
  <c r="W37" i="18"/>
  <c r="X36" i="18"/>
  <c r="X35" i="18"/>
  <c r="W35" i="18"/>
  <c r="X32" i="18"/>
  <c r="W32" i="18"/>
  <c r="X31" i="18"/>
  <c r="X30" i="18"/>
  <c r="X29" i="18"/>
  <c r="X28" i="18"/>
  <c r="X27" i="18"/>
  <c r="X26" i="18"/>
  <c r="X24" i="18"/>
  <c r="X23" i="18"/>
  <c r="X22" i="18"/>
  <c r="X21" i="18"/>
  <c r="X20" i="18"/>
  <c r="X19" i="18"/>
  <c r="W19" i="18"/>
  <c r="X18" i="18"/>
  <c r="W18" i="18"/>
  <c r="X17" i="18"/>
  <c r="W17" i="18"/>
  <c r="X16" i="18"/>
  <c r="W16" i="18"/>
  <c r="X14" i="18"/>
  <c r="W14" i="18"/>
  <c r="L153" i="18"/>
  <c r="K153" i="18"/>
  <c r="J153" i="18"/>
  <c r="L150" i="18"/>
  <c r="K150" i="18"/>
  <c r="J150" i="18"/>
  <c r="L142" i="18"/>
  <c r="K142" i="18"/>
  <c r="J142" i="18"/>
  <c r="L136" i="18"/>
  <c r="K136" i="18"/>
  <c r="J136" i="18"/>
  <c r="L122" i="18"/>
  <c r="K122" i="18"/>
  <c r="J122" i="18"/>
  <c r="L117" i="18"/>
  <c r="K117" i="18"/>
  <c r="J117" i="18"/>
  <c r="L113" i="18"/>
  <c r="K113" i="18"/>
  <c r="J113" i="18"/>
  <c r="L110" i="18"/>
  <c r="K110" i="18"/>
  <c r="J110" i="18"/>
  <c r="J107" i="18"/>
  <c r="L100" i="18"/>
  <c r="K100" i="18"/>
  <c r="J100" i="18"/>
  <c r="L95" i="18"/>
  <c r="K95" i="18"/>
  <c r="J95" i="18"/>
  <c r="L77" i="18"/>
  <c r="K77" i="18"/>
  <c r="J77" i="18"/>
  <c r="L72" i="18"/>
  <c r="K72" i="18"/>
  <c r="J72" i="18"/>
  <c r="J57" i="18"/>
  <c r="L45" i="18"/>
  <c r="L33" i="18" s="1"/>
  <c r="K45" i="18"/>
  <c r="K33" i="18" s="1"/>
  <c r="J45" i="18"/>
  <c r="J33" i="18" s="1"/>
  <c r="L25" i="18"/>
  <c r="L12" i="18" s="1"/>
  <c r="K25" i="18"/>
  <c r="K12" i="18" s="1"/>
  <c r="J25" i="18"/>
  <c r="J12" i="18" s="1"/>
  <c r="F154" i="18"/>
  <c r="F139" i="18"/>
  <c r="F87" i="18"/>
  <c r="G86" i="18"/>
  <c r="F86" i="18"/>
  <c r="G55" i="18"/>
  <c r="F55" i="18"/>
  <c r="G53" i="18"/>
  <c r="F53" i="18"/>
  <c r="G52" i="18"/>
  <c r="F52" i="18"/>
  <c r="F48" i="18"/>
  <c r="G44" i="18"/>
  <c r="F44" i="18"/>
  <c r="G39" i="18"/>
  <c r="F39" i="18"/>
  <c r="G18" i="18"/>
  <c r="F18" i="18"/>
  <c r="G17" i="18"/>
  <c r="F17" i="18"/>
  <c r="G16" i="18"/>
  <c r="F16" i="18"/>
  <c r="G14" i="18"/>
  <c r="F14" i="18"/>
  <c r="W153" i="18"/>
  <c r="W133" i="18" s="1"/>
  <c r="D153" i="18"/>
  <c r="C153" i="18"/>
  <c r="D150" i="18"/>
  <c r="C150" i="18"/>
  <c r="D142" i="18"/>
  <c r="C142" i="18"/>
  <c r="D136" i="18"/>
  <c r="C136" i="18"/>
  <c r="D122" i="18"/>
  <c r="D117" i="18"/>
  <c r="C117" i="18"/>
  <c r="D113" i="18"/>
  <c r="C113" i="18"/>
  <c r="D110" i="18"/>
  <c r="C110" i="18"/>
  <c r="D100" i="18"/>
  <c r="C100" i="18"/>
  <c r="D95" i="18"/>
  <c r="C95" i="18"/>
  <c r="D77" i="18"/>
  <c r="C77" i="18"/>
  <c r="D72" i="18"/>
  <c r="C72" i="18"/>
  <c r="D45" i="18"/>
  <c r="C45" i="18"/>
  <c r="C33" i="18" s="1"/>
  <c r="D25" i="18"/>
  <c r="C25" i="18"/>
  <c r="C12" i="18" s="1"/>
  <c r="N54" i="17"/>
  <c r="M54" i="17"/>
  <c r="L54" i="17"/>
  <c r="M43" i="17"/>
  <c r="M42" i="17" s="1"/>
  <c r="L43" i="17"/>
  <c r="L42" i="17" s="1"/>
  <c r="M39" i="17"/>
  <c r="L39" i="17"/>
  <c r="N32" i="17"/>
  <c r="M32" i="17"/>
  <c r="L32" i="17"/>
  <c r="N31" i="17"/>
  <c r="M31" i="17"/>
  <c r="L31" i="17"/>
  <c r="N22" i="17"/>
  <c r="M22" i="17"/>
  <c r="L22" i="17"/>
  <c r="N13" i="17"/>
  <c r="M13" i="17"/>
  <c r="L13" i="17"/>
  <c r="J31" i="17"/>
  <c r="J32" i="17"/>
  <c r="H14" i="17"/>
  <c r="I14" i="17"/>
  <c r="J14" i="17"/>
  <c r="K14" i="17"/>
  <c r="H15" i="17"/>
  <c r="J15" i="17"/>
  <c r="H16" i="17"/>
  <c r="J16" i="17"/>
  <c r="H17" i="17"/>
  <c r="J17" i="17"/>
  <c r="H18" i="17"/>
  <c r="J18" i="17"/>
  <c r="H19" i="17"/>
  <c r="J19" i="17"/>
  <c r="H20" i="17"/>
  <c r="J20" i="17"/>
  <c r="H22" i="17"/>
  <c r="I22" i="17"/>
  <c r="J22" i="17"/>
  <c r="K22" i="17"/>
  <c r="H23" i="17"/>
  <c r="I23" i="17"/>
  <c r="J23" i="17"/>
  <c r="K23" i="17"/>
  <c r="H24" i="17"/>
  <c r="I24" i="17"/>
  <c r="J24" i="17"/>
  <c r="K24" i="17"/>
  <c r="H25" i="17"/>
  <c r="J25" i="17"/>
  <c r="H26" i="17"/>
  <c r="J26" i="17"/>
  <c r="H27" i="17"/>
  <c r="J27" i="17"/>
  <c r="H28" i="17"/>
  <c r="J28" i="17"/>
  <c r="H29" i="17"/>
  <c r="J29" i="17"/>
  <c r="H30" i="17"/>
  <c r="J30" i="17"/>
  <c r="K31" i="17"/>
  <c r="H32" i="17"/>
  <c r="H40" i="17"/>
  <c r="I40" i="17"/>
  <c r="J40" i="17"/>
  <c r="K40" i="17"/>
  <c r="H50" i="17"/>
  <c r="I50" i="17"/>
  <c r="J50" i="17"/>
  <c r="K50" i="17"/>
  <c r="H62" i="17"/>
  <c r="H57" i="17" s="1"/>
  <c r="H56" i="17" s="1"/>
  <c r="I62" i="17"/>
  <c r="I57" i="17" s="1"/>
  <c r="J62" i="17"/>
  <c r="J57" i="17" s="1"/>
  <c r="J56" i="17" s="1"/>
  <c r="K62" i="17"/>
  <c r="K57" i="17" s="1"/>
  <c r="D43" i="17"/>
  <c r="D42" i="17" s="1"/>
  <c r="C43" i="17"/>
  <c r="D39" i="17"/>
  <c r="C39" i="17"/>
  <c r="K13" i="17"/>
  <c r="D13" i="17"/>
  <c r="D12" i="17" s="1"/>
  <c r="C13" i="17"/>
  <c r="C12" i="17" s="1"/>
  <c r="C11" i="17" s="1"/>
  <c r="D84" i="18" l="1"/>
  <c r="K84" i="18"/>
  <c r="L84" i="18"/>
  <c r="L58" i="18"/>
  <c r="D108" i="18"/>
  <c r="J84" i="18"/>
  <c r="J133" i="18"/>
  <c r="L108" i="18"/>
  <c r="K133" i="18"/>
  <c r="L133" i="18"/>
  <c r="C58" i="18"/>
  <c r="J108" i="18"/>
  <c r="J157" i="18" s="1"/>
  <c r="K108" i="18"/>
  <c r="J58" i="18"/>
  <c r="J106" i="18" s="1"/>
  <c r="D58" i="18"/>
  <c r="D106" i="18" s="1"/>
  <c r="S58" i="19"/>
  <c r="X110" i="18"/>
  <c r="X122" i="18"/>
  <c r="X142" i="18"/>
  <c r="X150" i="18"/>
  <c r="W95" i="18"/>
  <c r="X100" i="18"/>
  <c r="X113" i="18"/>
  <c r="X117" i="18"/>
  <c r="X95" i="18"/>
  <c r="C108" i="18"/>
  <c r="K58" i="18"/>
  <c r="X136" i="18"/>
  <c r="W100" i="18"/>
  <c r="X25" i="18"/>
  <c r="F136" i="18"/>
  <c r="F45" i="18"/>
  <c r="J56" i="18"/>
  <c r="X45" i="18"/>
  <c r="D33" i="18"/>
  <c r="G12" i="18"/>
  <c r="X153" i="18"/>
  <c r="C133" i="18"/>
  <c r="F153" i="18"/>
  <c r="D133" i="18"/>
  <c r="K56" i="18"/>
  <c r="L56" i="18"/>
  <c r="C56" i="18"/>
  <c r="W12" i="18"/>
  <c r="X12" i="18"/>
  <c r="H39" i="17"/>
  <c r="L12" i="17"/>
  <c r="L11" i="17" s="1"/>
  <c r="M12" i="17"/>
  <c r="M11" i="17" s="1"/>
  <c r="H31" i="17"/>
  <c r="I43" i="17"/>
  <c r="L38" i="17"/>
  <c r="L37" i="17" s="1"/>
  <c r="H43" i="17"/>
  <c r="K43" i="17"/>
  <c r="N37" i="17"/>
  <c r="K39" i="17"/>
  <c r="J39" i="17"/>
  <c r="I39" i="17"/>
  <c r="N12" i="17"/>
  <c r="N11" i="17" s="1"/>
  <c r="K32" i="17"/>
  <c r="I32" i="17"/>
  <c r="H13" i="17"/>
  <c r="I13" i="17"/>
  <c r="T40" i="19"/>
  <c r="S40" i="19"/>
  <c r="T82" i="19"/>
  <c r="R25" i="19"/>
  <c r="U25" i="19"/>
  <c r="U40" i="19"/>
  <c r="U58" i="19"/>
  <c r="U82" i="19"/>
  <c r="S82" i="19"/>
  <c r="S75" i="19"/>
  <c r="R82" i="19"/>
  <c r="R75" i="19"/>
  <c r="S25" i="19"/>
  <c r="C84" i="18"/>
  <c r="D12" i="18"/>
  <c r="X108" i="18"/>
  <c r="M38" i="17"/>
  <c r="M37" i="17" s="1"/>
  <c r="H42" i="17"/>
  <c r="I42" i="17"/>
  <c r="H12" i="17"/>
  <c r="I12" i="17"/>
  <c r="J43" i="17"/>
  <c r="J13" i="17"/>
  <c r="D38" i="17"/>
  <c r="D37" i="17" s="1"/>
  <c r="D11" i="17"/>
  <c r="C42" i="17"/>
  <c r="C38" i="17" s="1"/>
  <c r="K12" i="17"/>
  <c r="K42" i="17"/>
  <c r="L106" i="18" l="1"/>
  <c r="L157" i="18"/>
  <c r="K106" i="18"/>
  <c r="K157" i="18"/>
  <c r="C106" i="18"/>
  <c r="S39" i="19"/>
  <c r="F108" i="18"/>
  <c r="L161" i="18"/>
  <c r="J12" i="17"/>
  <c r="D56" i="18"/>
  <c r="X38" i="18"/>
  <c r="F38" i="18"/>
  <c r="W38" i="18"/>
  <c r="G38" i="18"/>
  <c r="C157" i="18"/>
  <c r="X33" i="18"/>
  <c r="W58" i="18"/>
  <c r="X58" i="18"/>
  <c r="J161" i="18"/>
  <c r="F133" i="18"/>
  <c r="X133" i="18"/>
  <c r="D157" i="18"/>
  <c r="X84" i="18"/>
  <c r="F84" i="18"/>
  <c r="W84" i="18"/>
  <c r="G84" i="18"/>
  <c r="F12" i="18"/>
  <c r="J42" i="17"/>
  <c r="D36" i="17"/>
  <c r="D284" i="17"/>
  <c r="D290" i="17" s="1"/>
  <c r="D292" i="17" s="1"/>
  <c r="M36" i="17"/>
  <c r="M284" i="17"/>
  <c r="M290" i="17" s="1"/>
  <c r="M292" i="17" s="1"/>
  <c r="N36" i="17"/>
  <c r="N284" i="17"/>
  <c r="N290" i="17" s="1"/>
  <c r="N292" i="17" s="1"/>
  <c r="L34" i="17"/>
  <c r="L35" i="17" s="1"/>
  <c r="L284" i="17"/>
  <c r="I38" i="17"/>
  <c r="N34" i="17"/>
  <c r="N35" i="17" s="1"/>
  <c r="R39" i="19"/>
  <c r="T75" i="19"/>
  <c r="U75" i="19"/>
  <c r="T39" i="19"/>
  <c r="U39" i="19"/>
  <c r="L36" i="17"/>
  <c r="M34" i="17"/>
  <c r="M35" i="17" s="1"/>
  <c r="H38" i="17"/>
  <c r="H11" i="17"/>
  <c r="I11" i="17"/>
  <c r="H54" i="17"/>
  <c r="I54" i="17"/>
  <c r="C37" i="17"/>
  <c r="D34" i="17"/>
  <c r="D35" i="17" s="1"/>
  <c r="J11" i="17"/>
  <c r="J38" i="17"/>
  <c r="K54" i="17"/>
  <c r="K161" i="18" l="1"/>
  <c r="C161" i="18"/>
  <c r="C163" i="18" s="1"/>
  <c r="F30" i="8" s="1"/>
  <c r="F37" i="8" s="1"/>
  <c r="L290" i="17"/>
  <c r="L292" i="17" s="1"/>
  <c r="X56" i="18"/>
  <c r="G33" i="18"/>
  <c r="F33" i="18"/>
  <c r="F157" i="18"/>
  <c r="W33" i="18"/>
  <c r="W56" i="18"/>
  <c r="F56" i="18"/>
  <c r="G56" i="18"/>
  <c r="X157" i="18"/>
  <c r="W157" i="18"/>
  <c r="D161" i="18"/>
  <c r="X106" i="18"/>
  <c r="F106" i="18"/>
  <c r="W106" i="18"/>
  <c r="W161" i="18"/>
  <c r="G106" i="18"/>
  <c r="C34" i="17"/>
  <c r="C35" i="17" s="1"/>
  <c r="C284" i="17"/>
  <c r="C290" i="17" s="1"/>
  <c r="C292" i="17" s="1"/>
  <c r="H284" i="17"/>
  <c r="I284" i="17"/>
  <c r="K11" i="17"/>
  <c r="J54" i="17"/>
  <c r="C36" i="17"/>
  <c r="K38" i="17"/>
  <c r="H37" i="17"/>
  <c r="I37" i="17"/>
  <c r="C2" i="19" l="1"/>
  <c r="G30" i="8"/>
  <c r="G37" i="8" s="1"/>
  <c r="C4" i="19"/>
  <c r="D163" i="18"/>
  <c r="H30" i="8" s="1"/>
  <c r="G162" i="18"/>
  <c r="I76" i="15"/>
  <c r="F162" i="18"/>
  <c r="G161" i="18"/>
  <c r="F161" i="18"/>
  <c r="X161" i="18"/>
  <c r="K36" i="17"/>
  <c r="I290" i="17"/>
  <c r="H290" i="17"/>
  <c r="J37" i="17"/>
  <c r="K37" i="17"/>
  <c r="H34" i="17"/>
  <c r="I34" i="17"/>
  <c r="H36" i="17"/>
  <c r="I36" i="17"/>
  <c r="K34" i="17"/>
  <c r="D2" i="19" l="1"/>
  <c r="H37" i="8"/>
  <c r="J30" i="8"/>
  <c r="J37" i="8" s="1"/>
  <c r="I77" i="15"/>
  <c r="D4" i="19"/>
  <c r="F163" i="18"/>
  <c r="G163" i="18"/>
  <c r="N76" i="15" s="1"/>
  <c r="J36" i="17"/>
  <c r="H292" i="17"/>
  <c r="I292" i="17"/>
  <c r="K284" i="17"/>
  <c r="J284" i="17"/>
  <c r="J34" i="17"/>
  <c r="H35" i="17"/>
  <c r="I35" i="17"/>
  <c r="J35" i="17"/>
  <c r="J162" i="18" l="1"/>
  <c r="W162" i="18"/>
  <c r="W163" i="18" s="1"/>
  <c r="X162" i="18"/>
  <c r="J290" i="17"/>
  <c r="K290" i="17"/>
  <c r="K35" i="17"/>
  <c r="J163" i="18" l="1"/>
  <c r="K162" i="18"/>
  <c r="X163" i="18"/>
  <c r="I61" i="15"/>
  <c r="I63" i="15"/>
  <c r="E4" i="19"/>
  <c r="J292" i="17"/>
  <c r="K292" i="17"/>
  <c r="L162" i="18" l="1"/>
  <c r="K163" i="18"/>
  <c r="N163" i="18"/>
  <c r="U22" i="19"/>
  <c r="T22" i="19"/>
  <c r="R22" i="19"/>
  <c r="S22" i="19"/>
  <c r="L163" i="18" l="1"/>
  <c r="M162" i="18"/>
  <c r="N77" i="15"/>
  <c r="O30" i="8"/>
  <c r="O37" i="8" s="1"/>
  <c r="T11" i="19"/>
  <c r="R11" i="19"/>
  <c r="U11" i="19"/>
  <c r="S11" i="19"/>
  <c r="M163" i="18" l="1"/>
  <c r="L76" i="15"/>
  <c r="M76" i="15" s="1"/>
  <c r="S76" i="15"/>
  <c r="G4" i="19"/>
  <c r="T10" i="19"/>
  <c r="R10" i="19"/>
  <c r="S10" i="19"/>
  <c r="U10" i="19"/>
  <c r="L77" i="15" l="1"/>
  <c r="M77" i="15" s="1"/>
  <c r="S77" i="15"/>
  <c r="T30" i="8"/>
  <c r="O76" i="15" l="1"/>
  <c r="P76" i="15" s="1"/>
  <c r="R37" i="8"/>
  <c r="T37" i="8"/>
  <c r="N63" i="15"/>
  <c r="P37" i="8" l="1"/>
  <c r="O77" i="15"/>
  <c r="P77" i="15" s="1"/>
  <c r="P30" i="8"/>
  <c r="Q30" i="8" s="1"/>
  <c r="Q37" i="8" s="1"/>
  <c r="N61" i="15"/>
  <c r="Q61" i="15"/>
  <c r="S61" i="15" s="1"/>
  <c r="S63" i="15"/>
  <c r="O61" i="15"/>
  <c r="U37" i="8"/>
  <c r="P63" i="15" l="1"/>
  <c r="P61" i="15"/>
  <c r="U76" i="15"/>
  <c r="U77" i="15" l="1"/>
  <c r="V30" i="8"/>
  <c r="V37" i="8" s="1"/>
  <c r="U63" i="15" l="1"/>
  <c r="U61" i="15" s="1"/>
</calcChain>
</file>

<file path=xl/sharedStrings.xml><?xml version="1.0" encoding="utf-8"?>
<sst xmlns="http://schemas.openxmlformats.org/spreadsheetml/2006/main" count="7767" uniqueCount="1533">
  <si>
    <t>Утвержден</t>
  </si>
  <si>
    <t/>
  </si>
  <si>
    <t>Приложение 1</t>
  </si>
  <si>
    <t>решением совета директоров</t>
  </si>
  <si>
    <t>к Правилам разработки, согласования,</t>
  </si>
  <si>
    <t xml:space="preserve">от  года  № </t>
  </si>
  <si>
    <t>утверждения, корректировки,</t>
  </si>
  <si>
    <t>Председатель совета директоров:</t>
  </si>
  <si>
    <t xml:space="preserve">исполнения и </t>
  </si>
  <si>
    <t xml:space="preserve">___________ </t>
  </si>
  <si>
    <t>мониторинга исполнения</t>
  </si>
  <si>
    <t>(Подпись)</t>
  </si>
  <si>
    <t>Планов развития и Бюджетов</t>
  </si>
  <si>
    <t>М.П.</t>
  </si>
  <si>
    <t>дочерних организаций</t>
  </si>
  <si>
    <t>АО "НК "Казахстан инжиниринг"</t>
  </si>
  <si>
    <t>Перечень показателей Плана развития</t>
  </si>
  <si>
    <t>форма 1</t>
  </si>
  <si>
    <t xml:space="preserve">Наименование головной организации : </t>
  </si>
  <si>
    <t xml:space="preserve">Наименование организации : </t>
  </si>
  <si>
    <t>Планируемый период: 20ХХ - 20ХХ годы. Версия: 1</t>
  </si>
  <si>
    <t>№ п/п</t>
  </si>
  <si>
    <t>Наименование показателей</t>
  </si>
  <si>
    <t>Информация</t>
  </si>
  <si>
    <t>Полное наименование Компании</t>
  </si>
  <si>
    <t>Полный юридический адрес</t>
  </si>
  <si>
    <t>Контактные телефоны</t>
  </si>
  <si>
    <t>Электронный адрес (e-mail), сайт</t>
  </si>
  <si>
    <t xml:space="preserve">БИН (бизнес-идентификационного номер) </t>
  </si>
  <si>
    <t>ID-код (универсальный идентификационный код)</t>
  </si>
  <si>
    <t xml:space="preserve">Дата и номер государственной  регистрации (перерегистрации)  в органах  юстиции  </t>
  </si>
  <si>
    <t>Наименование органа управления (государственный орган)</t>
  </si>
  <si>
    <t>Краткая история создания:</t>
  </si>
  <si>
    <t>9.1</t>
  </si>
  <si>
    <t>Дата и номер постановления Правительства Республики Казахстан о создании (реорганизации)</t>
  </si>
  <si>
    <t>9.2</t>
  </si>
  <si>
    <t>Цели создания</t>
  </si>
  <si>
    <t>9.3</t>
  </si>
  <si>
    <t>Виды деятельности в соответствии с учредительными документами</t>
  </si>
  <si>
    <t>Является ли субъектом естественной монополии, сфера естественной монополии, когда принято решение о включении организации в государственный регистр субъектов естественных монополий</t>
  </si>
  <si>
    <t>не является ли субъектом естественной монополии</t>
  </si>
  <si>
    <t>Является ли природопользователем: кем и когда предоставлено право специального природопользования, раскрыть характеристику природопользования (постоянное или временное, отчуждаемое или неотчуждаемое, приобретенное на возмездной основе или безвозмездно, первичное или вторичное)</t>
  </si>
  <si>
    <t>не является природопользователем</t>
  </si>
  <si>
    <t>Является ли недропользователем:  кем и когда предоставлено право на недропользование, раскрыть операции по недропользованию</t>
  </si>
  <si>
    <t>не является недропользователем</t>
  </si>
  <si>
    <t>Уставный капитал:</t>
  </si>
  <si>
    <t>13.1</t>
  </si>
  <si>
    <t>Размер уставного капитала в соответствии с учредительными документами, тыс.тенге</t>
  </si>
  <si>
    <t>13.2</t>
  </si>
  <si>
    <t>Когда и кем принимались решения об увеличении уставного капитала (постановление Правительства Республики Казахстан, приказ органа государственного управления, решение общего собрания акционеров (участников)</t>
  </si>
  <si>
    <t>Количество акций, всего</t>
  </si>
  <si>
    <t>объявленные</t>
  </si>
  <si>
    <t>размещенные</t>
  </si>
  <si>
    <t>выкупленные</t>
  </si>
  <si>
    <t>в том числе:</t>
  </si>
  <si>
    <t>14.1</t>
  </si>
  <si>
    <t>Простые акции</t>
  </si>
  <si>
    <t>14.2</t>
  </si>
  <si>
    <t>Привилегированные акции</t>
  </si>
  <si>
    <t>Номинальная стоимость одной акции, тенге</t>
  </si>
  <si>
    <t xml:space="preserve">Сведения о регистраторе </t>
  </si>
  <si>
    <t>НЕ УКАЗАН</t>
  </si>
  <si>
    <t>Акции, находящиеся в республиканской собственности, всего</t>
  </si>
  <si>
    <t>количество</t>
  </si>
  <si>
    <t>%</t>
  </si>
  <si>
    <t>17.1</t>
  </si>
  <si>
    <t>17.2</t>
  </si>
  <si>
    <t xml:space="preserve">Руководитель: </t>
  </si>
  <si>
    <t>Подпись_____________</t>
  </si>
  <si>
    <t xml:space="preserve">Руководитель финансово-экономической службы: </t>
  </si>
  <si>
    <t xml:space="preserve">Подписи скрепляются печатью                            Ответственный исполнитель, телефон: </t>
  </si>
  <si>
    <t>Цели, задачи и ключевые показатели эффективности деятельности Компании</t>
  </si>
  <si>
    <t>форма 3</t>
  </si>
  <si>
    <t>№</t>
  </si>
  <si>
    <t>Документ первого уровня Системы государственного планирования</t>
  </si>
  <si>
    <t>Документ второго уровня Системы государственного планирования</t>
  </si>
  <si>
    <t>Цели Стратегии развития Компании</t>
  </si>
  <si>
    <t>Задачи Стратегии развития Компании</t>
  </si>
  <si>
    <t>Ключевые показатели Стратегии развития Компании (количественные или качественные)</t>
  </si>
  <si>
    <t>Единица измерения</t>
  </si>
  <si>
    <t>Методика расчета</t>
  </si>
  <si>
    <t>Значение показателей по годам*</t>
  </si>
  <si>
    <t xml:space="preserve">Наименование документа </t>
  </si>
  <si>
    <t>Приоритет</t>
  </si>
  <si>
    <t>Задача</t>
  </si>
  <si>
    <t>Инициатива/Целевой индикатор</t>
  </si>
  <si>
    <t>Наименование документа</t>
  </si>
  <si>
    <t>Цель</t>
  </si>
  <si>
    <t>Целевой индикатор</t>
  </si>
  <si>
    <t>Показатель результатов**</t>
  </si>
  <si>
    <t>20ХХ г. (предыдущий)</t>
  </si>
  <si>
    <t>20ХХ г. (текущий)</t>
  </si>
  <si>
    <t>20ХХ г.</t>
  </si>
  <si>
    <t>план</t>
  </si>
  <si>
    <t>факт</t>
  </si>
  <si>
    <t>оценка (факт)</t>
  </si>
  <si>
    <t>I</t>
  </si>
  <si>
    <t>А</t>
  </si>
  <si>
    <t>Б</t>
  </si>
  <si>
    <t>В</t>
  </si>
  <si>
    <t>Г</t>
  </si>
  <si>
    <t>Д</t>
  </si>
  <si>
    <t>Е</t>
  </si>
  <si>
    <t>Ж</t>
  </si>
  <si>
    <t>З</t>
  </si>
  <si>
    <t>И</t>
  </si>
  <si>
    <t>К</t>
  </si>
  <si>
    <t>Л</t>
  </si>
  <si>
    <t>М</t>
  </si>
  <si>
    <t>Н</t>
  </si>
  <si>
    <t>О</t>
  </si>
  <si>
    <t>* Значение ключевых показателей Плана развития определяется путем обеспечения взаимоувязки и сопоставления финансовых, экономических и  производственных показателей Компании и ее дочерних организаций.</t>
  </si>
  <si>
    <t>** в плане развития отражаются причины недостижения показателей результатов</t>
  </si>
  <si>
    <t>Планируемые мероприятия по достижению ключевых показателей деятельности</t>
  </si>
  <si>
    <t>форма 4</t>
  </si>
  <si>
    <t>Наименование ключевых показателей деятельности</t>
  </si>
  <si>
    <t>Наименование мероприятий/показателей</t>
  </si>
  <si>
    <t>Значение мероприятий/показателей по годам</t>
  </si>
  <si>
    <t>2017 г. (предыдущий)</t>
  </si>
  <si>
    <t>2018 г. (текущий)</t>
  </si>
  <si>
    <t>2019 г.</t>
  </si>
  <si>
    <t>2020 г.</t>
  </si>
  <si>
    <t>2021 г.</t>
  </si>
  <si>
    <t>2022 г.</t>
  </si>
  <si>
    <t>2023 г.</t>
  </si>
  <si>
    <t>Планируемые мероприятия по реструктуризации активов* и их обоснование</t>
  </si>
  <si>
    <t>форма 5</t>
  </si>
  <si>
    <t>№  п/п</t>
  </si>
  <si>
    <t>Действующая структура группы Компании (с указанием всех организаций, входящих в группу)</t>
  </si>
  <si>
    <t>Тип актива (профильный, непрофильный, прочие)</t>
  </si>
  <si>
    <t>Планируемая реструктуризация  актива (разделение, выделение, соединение, ликвидация, продажа (отчуждение) создание новых,  приобретения акций (долей участия) и т.д.)</t>
  </si>
  <si>
    <t>Прогнозная структура группы Компании  (с указанием всех организаций, входящих в группу) по  состоянию на  01.01.2024 г.</t>
  </si>
  <si>
    <t xml:space="preserve">* активы – это юридические лица, входящие в группу Компании. </t>
  </si>
  <si>
    <t>Инвестиции и капитальные вложения</t>
  </si>
  <si>
    <t>форма 9</t>
  </si>
  <si>
    <t xml:space="preserve">№ п/п                                    </t>
  </si>
  <si>
    <t xml:space="preserve">Наименование проектов </t>
  </si>
  <si>
    <t>Дата начала освоения проекта</t>
  </si>
  <si>
    <t>Планируемая дата ввода в эксплуатацию</t>
  </si>
  <si>
    <t>Стоимость проекта, тыс. тенге</t>
  </si>
  <si>
    <t xml:space="preserve">всего </t>
  </si>
  <si>
    <t xml:space="preserve">в том числе: </t>
  </si>
  <si>
    <t>предстоит к освоению</t>
  </si>
  <si>
    <t>всего</t>
  </si>
  <si>
    <t>в том числе в:</t>
  </si>
  <si>
    <t>в том числе за счет источников финансирования</t>
  </si>
  <si>
    <t>собственные</t>
  </si>
  <si>
    <t>заемные</t>
  </si>
  <si>
    <t>бюджетные</t>
  </si>
  <si>
    <t>Национальный фонд</t>
  </si>
  <si>
    <t>Инициатива/целевой индикатор</t>
  </si>
  <si>
    <t>Капитальные вложения, всего, в том числе:</t>
  </si>
  <si>
    <t xml:space="preserve">инвестиционные проекты, всего </t>
  </si>
  <si>
    <t>капитальные вложения в новые проекты</t>
  </si>
  <si>
    <t>капитальные вложения в существующие проекты</t>
  </si>
  <si>
    <t>приобретение основных средств</t>
  </si>
  <si>
    <t>приобретение нематериальных активов</t>
  </si>
  <si>
    <t>Инвестиции, всего</t>
  </si>
  <si>
    <t xml:space="preserve">приобретение пакетов акций (долей участия) </t>
  </si>
  <si>
    <t xml:space="preserve">вклады в уставный капитал </t>
  </si>
  <si>
    <t>Итого</t>
  </si>
  <si>
    <t>Структура заимствований и график погашения</t>
  </si>
  <si>
    <t>форма 10</t>
  </si>
  <si>
    <t>Заемщик</t>
  </si>
  <si>
    <t>Заимодатель</t>
  </si>
  <si>
    <t>Инструмент</t>
  </si>
  <si>
    <t>Цель заимствования</t>
  </si>
  <si>
    <t>Основание для заимствования</t>
  </si>
  <si>
    <t>Решение собрания акционеров (единственного акционера) и/или Совета директоров и/или другие</t>
  </si>
  <si>
    <t>Договор заимствования (Договор гарантии)</t>
  </si>
  <si>
    <t>Условия займа (Условия гарантии)</t>
  </si>
  <si>
    <t>Срок займа (Срок гарантируемого займа)</t>
  </si>
  <si>
    <t>Вид обеспечения по займу</t>
  </si>
  <si>
    <t>Сумма основного долга (ОД) на отчетную дату</t>
  </si>
  <si>
    <t>дата</t>
  </si>
  <si>
    <t xml:space="preserve"> валюта</t>
  </si>
  <si>
    <t>сумма по договору</t>
  </si>
  <si>
    <t>сумма освоения</t>
  </si>
  <si>
    <t>льготный период</t>
  </si>
  <si>
    <t>прочие условия</t>
  </si>
  <si>
    <t>дата освоения</t>
  </si>
  <si>
    <t>дата истечения периода доступности</t>
  </si>
  <si>
    <t>дата погашения</t>
  </si>
  <si>
    <t>остаточный срок в днях</t>
  </si>
  <si>
    <t>ОД на начало периода</t>
  </si>
  <si>
    <t>погашение ОД</t>
  </si>
  <si>
    <t>выплата %</t>
  </si>
  <si>
    <t>A</t>
  </si>
  <si>
    <t>Внешние заимствования</t>
  </si>
  <si>
    <t>B</t>
  </si>
  <si>
    <t>Внутренние заимствования</t>
  </si>
  <si>
    <t>Долговая нагрузка организации по состоянию на 1 января текущего года</t>
  </si>
  <si>
    <t>форма 12</t>
  </si>
  <si>
    <t>Показатель</t>
  </si>
  <si>
    <t>Определение</t>
  </si>
  <si>
    <t>Консолидированная</t>
  </si>
  <si>
    <t>Компания</t>
  </si>
  <si>
    <t>Свободная емкость заимствования</t>
  </si>
  <si>
    <t>Разница между предельной емкостью заимствования Компании (организации) и объемом финансовых обязательств*, включая суммы привлеченных займов и выданных корпоративных поручительств Компанией (организацией) за исключением, выданных в пользу своих дочерних и зависимых организаций</t>
  </si>
  <si>
    <t>Предельная емкость заимствования</t>
  </si>
  <si>
    <t>Максимально допустимая сумма, доступная для привлечения займов, предоставления корпоративных гарантий и корпоративных поручительств Компании (организации), при которой коэффициенты емкости заимствования** достигают нормативных значений, утвержденных для Компании (организации), уполномоченным органом (должностным лицом) Компании (организации)</t>
  </si>
  <si>
    <t>* объемом финансовых обязательств – объем любых обязательств, являющихся:</t>
  </si>
  <si>
    <t>обусловленным договором обязательством:</t>
  </si>
  <si>
    <t>передать денежные средства или иной финансовый актив другому субъекту;</t>
  </si>
  <si>
    <t>обменяться финансовыми активами или финансовыми обязательствами с другим субъектом на условиях, потенциально невыгодных для субъекта;</t>
  </si>
  <si>
    <t>договором, расчет по которому будет или может быть осуществлен собственными долевыми инструментами субъекта и:</t>
  </si>
  <si>
    <t>в соответствии с которым субъект предоставит или будет обязан предоставить переменное количество собственных долевых инструментов;</t>
  </si>
  <si>
    <t>расчет по которому будет или может быть произведен иным способом, чем обмен фиксированной суммы денежных средств или другого финансового актива на фиксированное количество собственных долевых инструментов субъекта. Для этих целей собственные долевые инструменты не включают инструменты, являющиеся договорами на получение или поставку собственных долевых инструментов субъекта в будущем;</t>
  </si>
  <si>
    <t>** коэффициенты емкости заимствования  - Компания (организация) самостоятельно определяет нормативное значение емкости заимствования для Компании (организации).</t>
  </si>
  <si>
    <t>Управление временно свободными денежными средствами, политика их размещения</t>
  </si>
  <si>
    <t>форма 13</t>
  </si>
  <si>
    <t>Наименование финансовых инструментов</t>
  </si>
  <si>
    <t>% отклонения</t>
  </si>
  <si>
    <t>3=(2/1*100)</t>
  </si>
  <si>
    <t>6=(5/4*100)</t>
  </si>
  <si>
    <t>9=(8/7*100)</t>
  </si>
  <si>
    <t>12=(11/10*100)</t>
  </si>
  <si>
    <t>15=(14/13*100)</t>
  </si>
  <si>
    <t>Денежные средства, размещенные на депозитах в бансках второго уровня, в том числе:</t>
  </si>
  <si>
    <t>1.1</t>
  </si>
  <si>
    <t>средства республиканского бюджета, выделенные на пополнение уставного капитала и выполнение государственного задания</t>
  </si>
  <si>
    <t>1.2</t>
  </si>
  <si>
    <t>средства Национального фонда Республики Казахстан, выделенные на пополнение уставного капитала и выполнение государственного задания</t>
  </si>
  <si>
    <t>1.3</t>
  </si>
  <si>
    <t>заимствованные средства</t>
  </si>
  <si>
    <t>1.4</t>
  </si>
  <si>
    <t>средства бюджетного кредитования</t>
  </si>
  <si>
    <t>Государственные ценные бумаги</t>
  </si>
  <si>
    <t>Корпоративные ценные бумаги, в том числе:</t>
  </si>
  <si>
    <t>3.1</t>
  </si>
  <si>
    <t>ценные бумаги Республики Казахстан</t>
  </si>
  <si>
    <t>3.2</t>
  </si>
  <si>
    <t>ценные бумаги иностранных эмитентов</t>
  </si>
  <si>
    <t>Операции обратного РЕПО</t>
  </si>
  <si>
    <t>Текущие/корреспондетские счета, в том числе:</t>
  </si>
  <si>
    <t>5.1</t>
  </si>
  <si>
    <t>в Банках второго уровня</t>
  </si>
  <si>
    <t>5.2</t>
  </si>
  <si>
    <t>в Национальном банке Республики Казахстан</t>
  </si>
  <si>
    <t>Прочие финансовые инструменты, в том числе:</t>
  </si>
  <si>
    <t>6.1</t>
  </si>
  <si>
    <t>производные</t>
  </si>
  <si>
    <t>6.2</t>
  </si>
  <si>
    <t>долевые</t>
  </si>
  <si>
    <t>Консолидированная кадровая политика Компании</t>
  </si>
  <si>
    <t>форма 15</t>
  </si>
  <si>
    <t>1</t>
  </si>
  <si>
    <t>Численность по штатному расписанию, в том числе:</t>
  </si>
  <si>
    <t>единиц</t>
  </si>
  <si>
    <t>административно-управленческого персонала</t>
  </si>
  <si>
    <t>производственного персонала</t>
  </si>
  <si>
    <t>вспомогательного персонала (водители, технички и т.д.)</t>
  </si>
  <si>
    <t>2</t>
  </si>
  <si>
    <t>Среднеcписочная численность, в том числе:</t>
  </si>
  <si>
    <t>чел.</t>
  </si>
  <si>
    <t>2.1</t>
  </si>
  <si>
    <t>2.2</t>
  </si>
  <si>
    <t>2.3</t>
  </si>
  <si>
    <t>3</t>
  </si>
  <si>
    <t>Среднемесячная заработная плата, в том числе:</t>
  </si>
  <si>
    <t>тыс. тенге</t>
  </si>
  <si>
    <t>3.3</t>
  </si>
  <si>
    <t>4</t>
  </si>
  <si>
    <t>Фонд оплаты труда, в том числе:</t>
  </si>
  <si>
    <t>4.1</t>
  </si>
  <si>
    <t>4.2</t>
  </si>
  <si>
    <t>4.3</t>
  </si>
  <si>
    <t>5</t>
  </si>
  <si>
    <t>Премирование по результатам работы, в том числе:</t>
  </si>
  <si>
    <t>5.3</t>
  </si>
  <si>
    <t>6</t>
  </si>
  <si>
    <t>Оказание материальной помощи, в том числе:</t>
  </si>
  <si>
    <t>административно-управленческому персоналу</t>
  </si>
  <si>
    <t>производственному персоналу</t>
  </si>
  <si>
    <t>6.3</t>
  </si>
  <si>
    <t>вспомогательному персоналу (водители, технички и т.д.)</t>
  </si>
  <si>
    <t>7</t>
  </si>
  <si>
    <t>Количество работников, охваченных системой обучения, повышения квалификации, в том числе:</t>
  </si>
  <si>
    <t>7.1</t>
  </si>
  <si>
    <t>7.2</t>
  </si>
  <si>
    <t>8</t>
  </si>
  <si>
    <t>Затраты на обучение, повышение квалификации, в том числе:</t>
  </si>
  <si>
    <t>8.1</t>
  </si>
  <si>
    <t>8.2</t>
  </si>
  <si>
    <t>9</t>
  </si>
  <si>
    <t>Создание новых рабочих мест, в том числе:</t>
  </si>
  <si>
    <t>ед.</t>
  </si>
  <si>
    <t>административно-управленческий персонал</t>
  </si>
  <si>
    <t>производственный персонал</t>
  </si>
  <si>
    <t>10</t>
  </si>
  <si>
    <t>Расходы по медицинскому обслуживанию, в том числе:</t>
  </si>
  <si>
    <t>10.1</t>
  </si>
  <si>
    <t>10.2</t>
  </si>
  <si>
    <t>10.3</t>
  </si>
  <si>
    <t>11</t>
  </si>
  <si>
    <t>Ссуды, предоставленные работникам, в том числе:</t>
  </si>
  <si>
    <t>11.1</t>
  </si>
  <si>
    <t>11.2</t>
  </si>
  <si>
    <t>11.3</t>
  </si>
  <si>
    <t>12</t>
  </si>
  <si>
    <t>Уровень текучести кадров, в том числе:</t>
  </si>
  <si>
    <t>12.1</t>
  </si>
  <si>
    <t>12.2</t>
  </si>
  <si>
    <t>Кадровая политика Компании</t>
  </si>
  <si>
    <t>форма 16</t>
  </si>
  <si>
    <t>Среднесписочная численность, в том числе:</t>
  </si>
  <si>
    <t>Консолидированные административные расходы, прогноз с обоснованием роста или снижения</t>
  </si>
  <si>
    <t>форма 17</t>
  </si>
  <si>
    <t>Административные расходы, всего</t>
  </si>
  <si>
    <t>Запасы</t>
  </si>
  <si>
    <t>Оплата труда работников</t>
  </si>
  <si>
    <t>Отчисления от оплаты труда</t>
  </si>
  <si>
    <t>Амортизация нематериальных активов</t>
  </si>
  <si>
    <t>Износ основных средств</t>
  </si>
  <si>
    <t>Обслуживание и ремонт основных средств и нематериальных активов</t>
  </si>
  <si>
    <t>Расходы по транспортным услугам</t>
  </si>
  <si>
    <t>Расходы по услугам связи</t>
  </si>
  <si>
    <t>Консультационные расходы</t>
  </si>
  <si>
    <t>Аудиторские расходы</t>
  </si>
  <si>
    <t>Информационные услуги</t>
  </si>
  <si>
    <t>Командировочные расходы</t>
  </si>
  <si>
    <t>Представительские расходы</t>
  </si>
  <si>
    <t>Расходы, связанные с оказанием благотворительной и спонсорской помощи</t>
  </si>
  <si>
    <t>Затраты по охране труда и технике безопасности</t>
  </si>
  <si>
    <t>Расходы по социальной программе</t>
  </si>
  <si>
    <t>Налоги и другие обязательные платежи в бюджет</t>
  </si>
  <si>
    <t>Расходы на содержание Совета директоров</t>
  </si>
  <si>
    <t>Прочие, в том числе</t>
  </si>
  <si>
    <t>* данная форма заполняется отдельно по каждой дочерней организации.</t>
  </si>
  <si>
    <t>Административные расходы, прогноз с обоснованием роста или снижения</t>
  </si>
  <si>
    <t>форма 18</t>
  </si>
  <si>
    <t>Расходы по аренде нежилых помещений</t>
  </si>
  <si>
    <t>форма 19</t>
  </si>
  <si>
    <t>Расходы по аренде, всего</t>
  </si>
  <si>
    <t>тыс.тенге</t>
  </si>
  <si>
    <t>Стоимость за 1 кв.м. арендуемой площади</t>
  </si>
  <si>
    <t>тенге</t>
  </si>
  <si>
    <t>Общая площадь помещений в соответствий с утвержденными нормативами</t>
  </si>
  <si>
    <t>кв.м.</t>
  </si>
  <si>
    <t>Общая занимаемая площадь помещений</t>
  </si>
  <si>
    <t>Отклонение</t>
  </si>
  <si>
    <t>в том числе площадь:</t>
  </si>
  <si>
    <t>Кабинет председателя правления</t>
  </si>
  <si>
    <t>В соответствии с утвержденными нормативами</t>
  </si>
  <si>
    <t>занимаемая площадь</t>
  </si>
  <si>
    <t>отклонение</t>
  </si>
  <si>
    <t>Комната отдыха председателя правления</t>
  </si>
  <si>
    <t>Приемная председателя правления</t>
  </si>
  <si>
    <t>3.4</t>
  </si>
  <si>
    <t>Кабинет заместителя председателя правления (управляющего директора - члена правления)</t>
  </si>
  <si>
    <t>3.5</t>
  </si>
  <si>
    <t>Комната отдыха заместителя председателя правления (управляющего директора - члена правления)</t>
  </si>
  <si>
    <t>3.6</t>
  </si>
  <si>
    <t>Приемная заместителя председателя правления (управляющего директора - члена правления)</t>
  </si>
  <si>
    <t>3.7</t>
  </si>
  <si>
    <t>Кабинет управляющего директора (руководителя аппарата)</t>
  </si>
  <si>
    <t>3.8</t>
  </si>
  <si>
    <t>Комната отдыха управляющего директора (руководителя аппарата)</t>
  </si>
  <si>
    <t>3.9</t>
  </si>
  <si>
    <t>Приемная управляющего директора (руководителя аппарата)</t>
  </si>
  <si>
    <t>3.10</t>
  </si>
  <si>
    <t>Кабинет руководителя структурного подразделения (директора департамента)</t>
  </si>
  <si>
    <t>3.11</t>
  </si>
  <si>
    <t>Приемная руководителя структурного подразделения (директора департамента)</t>
  </si>
  <si>
    <t>3.12</t>
  </si>
  <si>
    <t>Кабинет работника компании (на 1 работника)</t>
  </si>
  <si>
    <t>3.13</t>
  </si>
  <si>
    <t>Общие помещения (конференц-зал, зал - совещаний, архив, копировально-множительная служба, гардероб, серверное, кладовые оборудования, форменного обмундирования, медикаментов, технических средств, инвентаря и канцелярских принадлежностей и другие)</t>
  </si>
  <si>
    <t>3.14</t>
  </si>
  <si>
    <t>Вспомогательные помещения (коридоры, венкамеры, туалеты, помещения для личной гигиены и другие)</t>
  </si>
  <si>
    <t>Прогноз основных консолидированных показателей</t>
  </si>
  <si>
    <t>форма 20</t>
  </si>
  <si>
    <t xml:space="preserve">Доходы, всего в том числе: </t>
  </si>
  <si>
    <t>Доход от реализации продукции и оказания услуг</t>
  </si>
  <si>
    <t>Доход от финансирования</t>
  </si>
  <si>
    <t>1.2.1</t>
  </si>
  <si>
    <t>Доходы по вознаграждениям</t>
  </si>
  <si>
    <t>1.2.2</t>
  </si>
  <si>
    <t>Доходы по дивидендам</t>
  </si>
  <si>
    <t>1.2.3</t>
  </si>
  <si>
    <t>Доходы от финансовой аренды</t>
  </si>
  <si>
    <t>1.2.4</t>
  </si>
  <si>
    <t>Доходы от операций с инвестициями в недвижимость</t>
  </si>
  <si>
    <t>1.2.5</t>
  </si>
  <si>
    <t>Доходы от изменения справедливой стоимости финансовых инструментов</t>
  </si>
  <si>
    <t>1.2.6</t>
  </si>
  <si>
    <t>Прочие доходы от финансирования</t>
  </si>
  <si>
    <t>Прочие доходы</t>
  </si>
  <si>
    <t>1.3.1</t>
  </si>
  <si>
    <t>Доходы от выбытия активов</t>
  </si>
  <si>
    <t>1.3.2</t>
  </si>
  <si>
    <t>Доходы от безвозмездно полученных активов</t>
  </si>
  <si>
    <t>1.3.3</t>
  </si>
  <si>
    <t>Доходы от государственных субсидий</t>
  </si>
  <si>
    <t>1.3.4</t>
  </si>
  <si>
    <t>Доходы от восстановления убытка от обесценения</t>
  </si>
  <si>
    <t>1.3.5</t>
  </si>
  <si>
    <t>Доходы от курсовой разницы</t>
  </si>
  <si>
    <t>1.3.6</t>
  </si>
  <si>
    <t>Доходы от операционной аренды</t>
  </si>
  <si>
    <t>1.3.7</t>
  </si>
  <si>
    <t>Прочие доходы (доход от начисленных штрафов, пени, неустоек за нарушение условий договоров; страховые случаи; прочие доходы и так далее)</t>
  </si>
  <si>
    <t>Доходы, связанные с прекращаемой деятельностью</t>
  </si>
  <si>
    <t>1.5</t>
  </si>
  <si>
    <t>Доля прибыли организаций, учитываемых по методу долевого участия</t>
  </si>
  <si>
    <t>1.5.1</t>
  </si>
  <si>
    <t>Доля прибыли ассоциированных организаций</t>
  </si>
  <si>
    <t>1.5.2</t>
  </si>
  <si>
    <t>Доля прибыли совместных организаций</t>
  </si>
  <si>
    <t>Расходы, всего, в том числе:</t>
  </si>
  <si>
    <t>Себестоимость реализованной продукции и оказанных услуг</t>
  </si>
  <si>
    <t>Расходы по реализации продукции и оказанию услуг</t>
  </si>
  <si>
    <t>Административные расходы</t>
  </si>
  <si>
    <t>2.4</t>
  </si>
  <si>
    <t>Расходы на финансирование</t>
  </si>
  <si>
    <t>2.4.1</t>
  </si>
  <si>
    <t>Расходы по вознаграждениям</t>
  </si>
  <si>
    <t>2.4.2</t>
  </si>
  <si>
    <t>Расходы на выплату процентов по финансовой аренде</t>
  </si>
  <si>
    <t>2.4.3</t>
  </si>
  <si>
    <t>Расходы от изменения справедливой стоимости финансовых инструментов</t>
  </si>
  <si>
    <t>2.4.4</t>
  </si>
  <si>
    <t>Прочие расходы на финансирование</t>
  </si>
  <si>
    <t>2.5</t>
  </si>
  <si>
    <t>Прочие расходы</t>
  </si>
  <si>
    <t>2.5.1</t>
  </si>
  <si>
    <t>Расходы по выбытию активов</t>
  </si>
  <si>
    <t>2.5.2</t>
  </si>
  <si>
    <t>Расходы от обесценения активов</t>
  </si>
  <si>
    <t>2.5.3</t>
  </si>
  <si>
    <t>Расходы по курсовой разнице</t>
  </si>
  <si>
    <t>2.5.4</t>
  </si>
  <si>
    <t>Расходы по созданию резерва и списанию безнадежных требований</t>
  </si>
  <si>
    <t>2.5.6</t>
  </si>
  <si>
    <t>Расходы по операционной аренде</t>
  </si>
  <si>
    <t>2.5.7</t>
  </si>
  <si>
    <t>Прочие расходы (штрафы, пени, неустойки за нарушение условий договоров; на возмещение судебных издержек и арбитражных сборов; прочие расходы и так далее)</t>
  </si>
  <si>
    <t>2.6</t>
  </si>
  <si>
    <t>Расходы, связанные с прекращаемой деятельностью</t>
  </si>
  <si>
    <t>2.7</t>
  </si>
  <si>
    <t>Доля в убытке организаций, учитываемых методом долевого участия</t>
  </si>
  <si>
    <t>2.7.1</t>
  </si>
  <si>
    <t>Доля в убытке ассоциированных организациях</t>
  </si>
  <si>
    <t>2.7.2</t>
  </si>
  <si>
    <t>Доля в убытке совместных организациях</t>
  </si>
  <si>
    <t>Доход/убыток до налогообложения</t>
  </si>
  <si>
    <t xml:space="preserve">Расходы по корпоративному подоходному налогу </t>
  </si>
  <si>
    <t>Чистый доход (убыток указывается со знаком минус)</t>
  </si>
  <si>
    <t>Активы, в том числе:</t>
  </si>
  <si>
    <t>Долгосрочные активы</t>
  </si>
  <si>
    <t>Краткосрочные активы</t>
  </si>
  <si>
    <t>Обязательства, в том числе:</t>
  </si>
  <si>
    <t>Краткосрочные обязательства</t>
  </si>
  <si>
    <t>Долгосрочные обязательства</t>
  </si>
  <si>
    <t>Капитал, в том числе:</t>
  </si>
  <si>
    <t>Уставный капитал</t>
  </si>
  <si>
    <t>Неоплаченный капитал</t>
  </si>
  <si>
    <t>8.3</t>
  </si>
  <si>
    <t>Выкупленные собственные долевые инструменты</t>
  </si>
  <si>
    <t>8.4</t>
  </si>
  <si>
    <t>Эмиссионный доход</t>
  </si>
  <si>
    <t>8.5</t>
  </si>
  <si>
    <t>Резервы</t>
  </si>
  <si>
    <t>8.6</t>
  </si>
  <si>
    <t>Нераспределенный доход (непокрытый убыток)</t>
  </si>
  <si>
    <t>8.7</t>
  </si>
  <si>
    <t>Доля меньшинства</t>
  </si>
  <si>
    <t>Рентабельность деятельности, %</t>
  </si>
  <si>
    <t>Денежные средства на начало отчетного периода</t>
  </si>
  <si>
    <t>Денежные средства на конец  отчетного периода</t>
  </si>
  <si>
    <t>Прогноз основных неконсолидированных показателей</t>
  </si>
  <si>
    <t>форма 21</t>
  </si>
  <si>
    <t>Доходы, всего, в том числе:</t>
  </si>
  <si>
    <t>Доход от финансовой аренды</t>
  </si>
  <si>
    <t>2.</t>
  </si>
  <si>
    <t>Расходы, в том числе:</t>
  </si>
  <si>
    <t>Доход/убыток до налогооблажения</t>
  </si>
  <si>
    <t>Расходы по корпоративному подоходному налогу</t>
  </si>
  <si>
    <t>Эмисионный доход</t>
  </si>
  <si>
    <t>Нераспределенная прибыль (непокрытый убыток)</t>
  </si>
  <si>
    <t>Денежные средства на конец отчетного периода</t>
  </si>
  <si>
    <t>Дополнительные сведения</t>
  </si>
  <si>
    <t>Вопрос</t>
  </si>
  <si>
    <t>Ответ</t>
  </si>
  <si>
    <t>Общие сведения о национальном управляющем холдинге (национальном холдинге, национальной компании с участием государства в уставном капитале) (далее – Компания):</t>
  </si>
  <si>
    <t>анализ отраслей, сфер деятельности и конкурентного положения Компании на соответствующих рынках.</t>
  </si>
  <si>
    <t>Ценовая (тарифная) политика по основным направлениям деятельности Компании и юридических лиц, акции (доли участия) которых предоставляют право Компании определять решения, принимаемые данными юридическими лицами:</t>
  </si>
  <si>
    <t>цены (тарифы) на основные виды товаров (работ, услуг), согласованные с уполномоченным органом по регулированию естественных монополий</t>
  </si>
  <si>
    <t>обоснование цен (тарифа) с точки зрения окупаемости затрат, получения средней или максимальной доходности</t>
  </si>
  <si>
    <t>Охрана окружающей среды, охрана труда и техника безопасности</t>
  </si>
  <si>
    <t xml:space="preserve">№ </t>
  </si>
  <si>
    <t>Наименование</t>
  </si>
  <si>
    <t>Доходы ВСЕГО:</t>
  </si>
  <si>
    <t>Доходы от реализации, в том числе:</t>
  </si>
  <si>
    <t>1.1.</t>
  </si>
  <si>
    <t>Объем реализации продукции гражданского назначения, в том числе:</t>
  </si>
  <si>
    <t>1.1.1.</t>
  </si>
  <si>
    <t>нефтегазовая</t>
  </si>
  <si>
    <t>1.1.1.1.</t>
  </si>
  <si>
    <t>в том числе сервис</t>
  </si>
  <si>
    <t>1.1.2.</t>
  </si>
  <si>
    <t>железнодорожная</t>
  </si>
  <si>
    <t>1.1.2.1.</t>
  </si>
  <si>
    <t>1.1.3.</t>
  </si>
  <si>
    <t>прочие</t>
  </si>
  <si>
    <t>1.1.3.1.</t>
  </si>
  <si>
    <t>1.1.4.</t>
  </si>
  <si>
    <t>в том числе экспорт</t>
  </si>
  <si>
    <t>1.2.</t>
  </si>
  <si>
    <t>Объем реализации спецпродукции и двойного назначения, в том числе:</t>
  </si>
  <si>
    <t>1.2.1.</t>
  </si>
  <si>
    <t>Государственный оборонный заказ</t>
  </si>
  <si>
    <t>1.2.1.1.</t>
  </si>
  <si>
    <t>1.2.2.</t>
  </si>
  <si>
    <t>продукция для силовых структур</t>
  </si>
  <si>
    <t>1.2.2.1.</t>
  </si>
  <si>
    <t>1.2.3.</t>
  </si>
  <si>
    <t xml:space="preserve"> экспорт</t>
  </si>
  <si>
    <t>1.2.3.1.</t>
  </si>
  <si>
    <t>1.2.4.</t>
  </si>
  <si>
    <t>1.2.4.1.</t>
  </si>
  <si>
    <t>1.3.</t>
  </si>
  <si>
    <t xml:space="preserve">итого ЭКСПОРТ </t>
  </si>
  <si>
    <t>1.4.</t>
  </si>
  <si>
    <t>итого СЕРВИС</t>
  </si>
  <si>
    <t>1.5.</t>
  </si>
  <si>
    <t>Валовая прибыль</t>
  </si>
  <si>
    <t>1.5.1.</t>
  </si>
  <si>
    <t>Коэффициент валовой прибыли</t>
  </si>
  <si>
    <t>II</t>
  </si>
  <si>
    <t>Расходы ВСЕГО:</t>
  </si>
  <si>
    <t>Себестоимость реализации:</t>
  </si>
  <si>
    <t>2.1.</t>
  </si>
  <si>
    <t>Прямые расходы:</t>
  </si>
  <si>
    <t>2.1.1.</t>
  </si>
  <si>
    <t>Материальные затраты, в том числе:</t>
  </si>
  <si>
    <t>2.1.1.1.</t>
  </si>
  <si>
    <t>Сырье, материалы</t>
  </si>
  <si>
    <t>2.1.1.2.</t>
  </si>
  <si>
    <t>Покупные комплектующие</t>
  </si>
  <si>
    <t>2.1.2.</t>
  </si>
  <si>
    <t>Затраты на оплату труда, в том числе:</t>
  </si>
  <si>
    <t>2.1.2.1.</t>
  </si>
  <si>
    <t>2.1.2.2.</t>
  </si>
  <si>
    <t>Заработная плата</t>
  </si>
  <si>
    <t>2.1.2.3.</t>
  </si>
  <si>
    <t xml:space="preserve">Премия </t>
  </si>
  <si>
    <t>2.1.2.4.</t>
  </si>
  <si>
    <t>Материальная помощь к отпуску</t>
  </si>
  <si>
    <t>2.1.2.5</t>
  </si>
  <si>
    <t>в т.ч. отчисления в НПФ</t>
  </si>
  <si>
    <t>2.1.2.6.</t>
  </si>
  <si>
    <t>Социальный налог, соц.отчисления, обязательные пенсионные и профессиональные взносы</t>
  </si>
  <si>
    <t>2.1.2.7.</t>
  </si>
  <si>
    <t>Отчисления на обязательное медицинское страхование</t>
  </si>
  <si>
    <t>численность производственного персонала</t>
  </si>
  <si>
    <t>ФОТ начисленный (для расчета средней з/платы)</t>
  </si>
  <si>
    <t>среднемесячная заработная плата</t>
  </si>
  <si>
    <t>2.2.</t>
  </si>
  <si>
    <t>Накладные расходы:</t>
  </si>
  <si>
    <t>2.2.3.</t>
  </si>
  <si>
    <t>Сырье, материалы, комплектующие вспомогательного производства</t>
  </si>
  <si>
    <t>2.2.4.</t>
  </si>
  <si>
    <t>2.2.4.1.</t>
  </si>
  <si>
    <t>2.2.4.2.</t>
  </si>
  <si>
    <t>2.2.4.3.</t>
  </si>
  <si>
    <t>2.2.4.4.</t>
  </si>
  <si>
    <t>2.2.4.5.</t>
  </si>
  <si>
    <t>2.2.4.6.</t>
  </si>
  <si>
    <t>2.2.4.7.</t>
  </si>
  <si>
    <t>2.2.5.</t>
  </si>
  <si>
    <t>Материальная помощь и соц.выплаты, не входящие в фонд оплаты труда</t>
  </si>
  <si>
    <t>2.2.6.</t>
  </si>
  <si>
    <t>Топливо, ГСМ, в том числе:</t>
  </si>
  <si>
    <t>2.2.6.1.</t>
  </si>
  <si>
    <t>топливо</t>
  </si>
  <si>
    <t>2.2.6.2.</t>
  </si>
  <si>
    <t>горюче-смазочные матералы</t>
  </si>
  <si>
    <t>2.2.7.</t>
  </si>
  <si>
    <t>Текущий ремонт, в том числе:</t>
  </si>
  <si>
    <t>2.2.7.1.</t>
  </si>
  <si>
    <t>выполненный собственными силами</t>
  </si>
  <si>
    <t>2.2.7.2.</t>
  </si>
  <si>
    <t>выполненный сторонними организациями</t>
  </si>
  <si>
    <t>2.2.8.</t>
  </si>
  <si>
    <t>Коммунальные расходы, в том числе:</t>
  </si>
  <si>
    <t>2.2.8.1.</t>
  </si>
  <si>
    <t>электроэнергия</t>
  </si>
  <si>
    <t>2.2.8.2.</t>
  </si>
  <si>
    <t>отопление</t>
  </si>
  <si>
    <t>2.2.8.3.</t>
  </si>
  <si>
    <t>водоснабжение</t>
  </si>
  <si>
    <t>2.2.8.4.</t>
  </si>
  <si>
    <t>2.2.9.</t>
  </si>
  <si>
    <t>Расходы по созданию резервов, в том числе:</t>
  </si>
  <si>
    <t>2.2.9.1.</t>
  </si>
  <si>
    <t>резервы по отпускам и вознаграждениям</t>
  </si>
  <si>
    <t>2.2.9.2.</t>
  </si>
  <si>
    <t>прочие резервы</t>
  </si>
  <si>
    <t>2.2.10.</t>
  </si>
  <si>
    <t>Подготовка кадров и повышение квалификации производств. персонала</t>
  </si>
  <si>
    <t>2.2.11.</t>
  </si>
  <si>
    <t>2.2.12.</t>
  </si>
  <si>
    <t>Ремонт и обслуживание, в том числе:</t>
  </si>
  <si>
    <t>2.2.12.1.</t>
  </si>
  <si>
    <t>эксплуатационные расходы</t>
  </si>
  <si>
    <t>2.2.12.2.</t>
  </si>
  <si>
    <t>текущий ремонт</t>
  </si>
  <si>
    <t>2.2.13.</t>
  </si>
  <si>
    <t>Услуги субподрядчиков</t>
  </si>
  <si>
    <t>2.2.14.</t>
  </si>
  <si>
    <t>Услуги сторонних организации</t>
  </si>
  <si>
    <t>2.2.15.</t>
  </si>
  <si>
    <t>2.2.16.</t>
  </si>
  <si>
    <t>Износ ОС</t>
  </si>
  <si>
    <t>2.2.17.</t>
  </si>
  <si>
    <t>2.2.18.</t>
  </si>
  <si>
    <t>Страхование, в том числе:</t>
  </si>
  <si>
    <t>2.2.18.1.</t>
  </si>
  <si>
    <t>гражданско-правовая ответственность</t>
  </si>
  <si>
    <t>2.2.18.2.</t>
  </si>
  <si>
    <t>автотранспорт</t>
  </si>
  <si>
    <t>2.2.18.3.</t>
  </si>
  <si>
    <t>2.2.19.</t>
  </si>
  <si>
    <t>Затраты на охрану труда, обеспечение техники безопасности</t>
  </si>
  <si>
    <t>2.2.20.</t>
  </si>
  <si>
    <t>Обеспечение пожарной безопасности</t>
  </si>
  <si>
    <t>2.2.21.</t>
  </si>
  <si>
    <t>Приобретение инструментов</t>
  </si>
  <si>
    <t>2.2.22.</t>
  </si>
  <si>
    <t>Отчисления в профсоюз</t>
  </si>
  <si>
    <t>2.2.23.</t>
  </si>
  <si>
    <t>Услуги связи</t>
  </si>
  <si>
    <t>2.2.24.</t>
  </si>
  <si>
    <t>Транспортные услуги</t>
  </si>
  <si>
    <t>2.2.25.</t>
  </si>
  <si>
    <t>Доработка и ремонт технологической оснастки</t>
  </si>
  <si>
    <t>2.2.26.</t>
  </si>
  <si>
    <t>Специальные расходы</t>
  </si>
  <si>
    <t>2.2.27.</t>
  </si>
  <si>
    <t>Затраты на сертификацию, стандартизацию, по метрологии, поверке и наладке измерительных приборов</t>
  </si>
  <si>
    <t>2.2.28.</t>
  </si>
  <si>
    <t>Прочие расходы в составе себестоимости</t>
  </si>
  <si>
    <t>Расходы по реализации</t>
  </si>
  <si>
    <t>3.1.</t>
  </si>
  <si>
    <t>3.1.1.</t>
  </si>
  <si>
    <t>3.1.2.</t>
  </si>
  <si>
    <t>3.1.3.</t>
  </si>
  <si>
    <t>3.1.4.</t>
  </si>
  <si>
    <t>3.1.5.</t>
  </si>
  <si>
    <t>3.1.6.</t>
  </si>
  <si>
    <t>3.1.7.</t>
  </si>
  <si>
    <t>численность персонала</t>
  </si>
  <si>
    <t>3.2.</t>
  </si>
  <si>
    <t>3.3.</t>
  </si>
  <si>
    <t>3.3.1.</t>
  </si>
  <si>
    <t>3.3.2.</t>
  </si>
  <si>
    <t>резервы по гарантийным обязательствам</t>
  </si>
  <si>
    <t>3.3.3.</t>
  </si>
  <si>
    <t>3.4.</t>
  </si>
  <si>
    <t>3.5.</t>
  </si>
  <si>
    <t>3.6.</t>
  </si>
  <si>
    <t>3.7.</t>
  </si>
  <si>
    <t>Амортизация основных средств</t>
  </si>
  <si>
    <t>3.8.</t>
  </si>
  <si>
    <t>Расходы по погрузке, транспортировке и хранению</t>
  </si>
  <si>
    <t>3.9.</t>
  </si>
  <si>
    <t>Расходы на рекламу и маркетинг</t>
  </si>
  <si>
    <t>3.10.</t>
  </si>
  <si>
    <t>Расходы по аренде</t>
  </si>
  <si>
    <t>3.11.</t>
  </si>
  <si>
    <t>Коммунальные расходы</t>
  </si>
  <si>
    <t>3.12.</t>
  </si>
  <si>
    <t>Комиссионные торговым агентам, прочие расходы по торгам</t>
  </si>
  <si>
    <t>3.13.</t>
  </si>
  <si>
    <t>Материалы</t>
  </si>
  <si>
    <t>3.14.</t>
  </si>
  <si>
    <t>Таможенные пошлины</t>
  </si>
  <si>
    <t>3.15.</t>
  </si>
  <si>
    <t>Экспертиза определения страны происхождения товара</t>
  </si>
  <si>
    <t>3.16.</t>
  </si>
  <si>
    <t>Повышение квалификации</t>
  </si>
  <si>
    <t>3.17.</t>
  </si>
  <si>
    <t>3.17.1.</t>
  </si>
  <si>
    <t>3.17.2.</t>
  </si>
  <si>
    <t>3.17.3.</t>
  </si>
  <si>
    <t>3.18.</t>
  </si>
  <si>
    <t>3.18.1.</t>
  </si>
  <si>
    <t>3.18.2.</t>
  </si>
  <si>
    <t>3.19.</t>
  </si>
  <si>
    <t>3.20.</t>
  </si>
  <si>
    <t>3.21.</t>
  </si>
  <si>
    <t>Общие и административные расходы</t>
  </si>
  <si>
    <t>4.1.</t>
  </si>
  <si>
    <t>4.1.1.</t>
  </si>
  <si>
    <t>4.1.2.</t>
  </si>
  <si>
    <t>4.1.3.</t>
  </si>
  <si>
    <t>4.1.4.</t>
  </si>
  <si>
    <t>Выплаты по положению о вознаграждении</t>
  </si>
  <si>
    <t>4.1.5.</t>
  </si>
  <si>
    <t>4.1.6.</t>
  </si>
  <si>
    <t>4.1.7.</t>
  </si>
  <si>
    <t>4.1.8.</t>
  </si>
  <si>
    <t>4.2.</t>
  </si>
  <si>
    <t>Матпомощь и социальные выплаты, не входящие в ФОТ</t>
  </si>
  <si>
    <t>4.3.</t>
  </si>
  <si>
    <t>4.4.</t>
  </si>
  <si>
    <t>4.5.</t>
  </si>
  <si>
    <t>Обесценение ОС и НМА</t>
  </si>
  <si>
    <t>4.6.</t>
  </si>
  <si>
    <t>Восстановление обесценения ОС и НМА</t>
  </si>
  <si>
    <t>4.7.</t>
  </si>
  <si>
    <t>Содержание Совета директоров</t>
  </si>
  <si>
    <t>4.8.</t>
  </si>
  <si>
    <t>Транспортные расходы</t>
  </si>
  <si>
    <t>4.9.</t>
  </si>
  <si>
    <t>4.10.</t>
  </si>
  <si>
    <t>Соц.помощь работникам и содержание объектов соцсферы</t>
  </si>
  <si>
    <t>4.11.</t>
  </si>
  <si>
    <t>Спонсорская и благотворительная помощь</t>
  </si>
  <si>
    <t>4.12.</t>
  </si>
  <si>
    <t>4.13.</t>
  </si>
  <si>
    <t>Консультационные, аудиторские и информационные услуги, в том числе:</t>
  </si>
  <si>
    <t>4.13.1.</t>
  </si>
  <si>
    <t>информационные услуги</t>
  </si>
  <si>
    <t>4.13.2.</t>
  </si>
  <si>
    <t>консультационные услуги</t>
  </si>
  <si>
    <t>4.13.3.</t>
  </si>
  <si>
    <t>юридические услуги</t>
  </si>
  <si>
    <t>4.13.4.</t>
  </si>
  <si>
    <t>аудиторские услуги</t>
  </si>
  <si>
    <t>4.14.</t>
  </si>
  <si>
    <t>4.14.1.</t>
  </si>
  <si>
    <t>4.14.2.</t>
  </si>
  <si>
    <t>4.15.</t>
  </si>
  <si>
    <t>4.16.</t>
  </si>
  <si>
    <t>4.17.</t>
  </si>
  <si>
    <t>Аренда помещений и др. общественного назначения</t>
  </si>
  <si>
    <t>4.18.</t>
  </si>
  <si>
    <t>4.18.1.</t>
  </si>
  <si>
    <t>водоснабжения</t>
  </si>
  <si>
    <t>4.18.2.</t>
  </si>
  <si>
    <t>4.18.3.</t>
  </si>
  <si>
    <t>теплоэнергия</t>
  </si>
  <si>
    <t>4.18.4.</t>
  </si>
  <si>
    <t>прочие ком.расходы</t>
  </si>
  <si>
    <t>4.19.</t>
  </si>
  <si>
    <t>Налоги и другие обязательные платежи в бюджет, в том числе:</t>
  </si>
  <si>
    <t>4.19.1.</t>
  </si>
  <si>
    <t>Роялти (нефть, газ, вода)</t>
  </si>
  <si>
    <t>4.19.2</t>
  </si>
  <si>
    <t>Земельный налог</t>
  </si>
  <si>
    <t>4.19.3</t>
  </si>
  <si>
    <t>Налог на транспортные средства</t>
  </si>
  <si>
    <t>4.19.4</t>
  </si>
  <si>
    <t>Налог на имущество</t>
  </si>
  <si>
    <t>4.19.5</t>
  </si>
  <si>
    <t>Сборы</t>
  </si>
  <si>
    <t>4.19.6</t>
  </si>
  <si>
    <t>Платы (плата за пользование земельными участками)</t>
  </si>
  <si>
    <t>4.19.7</t>
  </si>
  <si>
    <t>Плата за загрязнение окружающей среды</t>
  </si>
  <si>
    <t>4.19.8</t>
  </si>
  <si>
    <t>Плата за использование радиочастотного спектра</t>
  </si>
  <si>
    <t>4.19.9</t>
  </si>
  <si>
    <t>Плата за предоставление междугородной и (или) международной телефонной связи</t>
  </si>
  <si>
    <t>4.19.10</t>
  </si>
  <si>
    <t xml:space="preserve">Прочие платы </t>
  </si>
  <si>
    <t>4.19.11</t>
  </si>
  <si>
    <t>Гос.пошлины</t>
  </si>
  <si>
    <t>4.19.12</t>
  </si>
  <si>
    <t>Таможенные платежи</t>
  </si>
  <si>
    <t>4.19.13</t>
  </si>
  <si>
    <t>Прочие налоги</t>
  </si>
  <si>
    <t>4.20.</t>
  </si>
  <si>
    <t>Выплаты по решению суда</t>
  </si>
  <si>
    <t>4.21.</t>
  </si>
  <si>
    <t>Штрафы, пени и неустойки за нарушение условий договора, в том числе:</t>
  </si>
  <si>
    <t>4.21.1</t>
  </si>
  <si>
    <t xml:space="preserve">штрафы </t>
  </si>
  <si>
    <t>4.21.2</t>
  </si>
  <si>
    <t xml:space="preserve">пени </t>
  </si>
  <si>
    <t>4.21.3</t>
  </si>
  <si>
    <t>неустойка за нарушение условий договора</t>
  </si>
  <si>
    <t>4.22.</t>
  </si>
  <si>
    <t>4.22.1.</t>
  </si>
  <si>
    <t xml:space="preserve">резерв по отпускам и вознаграждениям </t>
  </si>
  <si>
    <t>4.22.2.</t>
  </si>
  <si>
    <t>4.23.</t>
  </si>
  <si>
    <t>Услуги банков</t>
  </si>
  <si>
    <t>4.24.</t>
  </si>
  <si>
    <t>Услуги охраны</t>
  </si>
  <si>
    <t>4.25.</t>
  </si>
  <si>
    <t>Расходы на проведение праздничных и культурно-массовых мероприятий</t>
  </si>
  <si>
    <t>4.26.</t>
  </si>
  <si>
    <t>Научно-исследовательские, проектные работы (НИОКР)</t>
  </si>
  <si>
    <t>4.27.</t>
  </si>
  <si>
    <t>Прочие услуги сторонних организаций</t>
  </si>
  <si>
    <t>4.28.</t>
  </si>
  <si>
    <t>Подготовка и повышение квалификации АУП</t>
  </si>
  <si>
    <t>4.29.</t>
  </si>
  <si>
    <t>4.29.1</t>
  </si>
  <si>
    <t>4.29.2</t>
  </si>
  <si>
    <t>4.29.3</t>
  </si>
  <si>
    <t>4.30.</t>
  </si>
  <si>
    <t>Лицензии, разрешения, сборы, платы и т.д.</t>
  </si>
  <si>
    <t>4.31.</t>
  </si>
  <si>
    <t>Почтовые и канцелярские расходы, подписка, печатные издания</t>
  </si>
  <si>
    <t>4.32.</t>
  </si>
  <si>
    <t>4.33.</t>
  </si>
  <si>
    <t>4.34.</t>
  </si>
  <si>
    <t xml:space="preserve">Прочие расходы </t>
  </si>
  <si>
    <t>Финансовый доход, в том числе:</t>
  </si>
  <si>
    <t>5.1.</t>
  </si>
  <si>
    <t>начисленные вознаграждения на остатки на текущих счетах</t>
  </si>
  <si>
    <t>5.2.</t>
  </si>
  <si>
    <t>начисленные вознаграждения по депозитным счетам</t>
  </si>
  <si>
    <t>5.3.</t>
  </si>
  <si>
    <t>начисленные вознаграждения по займам выданным</t>
  </si>
  <si>
    <t>5.4.</t>
  </si>
  <si>
    <t>начисленные дивиденды</t>
  </si>
  <si>
    <t>5.5.</t>
  </si>
  <si>
    <t xml:space="preserve">Доходы от курсовой разницы </t>
  </si>
  <si>
    <t>Доходы от выбытия дочерних и зависимых организаций</t>
  </si>
  <si>
    <t>Прочие неоперационные доходы, в том числе:</t>
  </si>
  <si>
    <t>8.1.</t>
  </si>
  <si>
    <t>Доход от реализации прочих товаров и услуг, ТМЦ</t>
  </si>
  <si>
    <t>8.2.</t>
  </si>
  <si>
    <t>Доход от реализации основных средств, НМА</t>
  </si>
  <si>
    <t>8.3.</t>
  </si>
  <si>
    <t>Доход от безвозмездно полученного имущества и излишков</t>
  </si>
  <si>
    <t>8.4.</t>
  </si>
  <si>
    <t>Доходы по штрафам и пени, неустойкам</t>
  </si>
  <si>
    <t>8.5.</t>
  </si>
  <si>
    <t>Доход от аренды</t>
  </si>
  <si>
    <t>8.6.</t>
  </si>
  <si>
    <t>Списание сомнительных обязательств</t>
  </si>
  <si>
    <t>8.7.</t>
  </si>
  <si>
    <t xml:space="preserve">Прочие доходы </t>
  </si>
  <si>
    <t>Обесценение/восстановление активов, в том числе:</t>
  </si>
  <si>
    <t>9.1.</t>
  </si>
  <si>
    <t>обесценение основных средств</t>
  </si>
  <si>
    <t>9.2.</t>
  </si>
  <si>
    <t>обесценение незавершенного строительства</t>
  </si>
  <si>
    <t>9.3.</t>
  </si>
  <si>
    <t>обесценение от ассоц и совместно-контролируемых предприятий</t>
  </si>
  <si>
    <t>Обесценение гудвилла</t>
  </si>
  <si>
    <t>Расходы на финансирование, в том числе:</t>
  </si>
  <si>
    <t>12.1.</t>
  </si>
  <si>
    <t>вознаграждения по займам полученным от БВУ</t>
  </si>
  <si>
    <t>12.2.</t>
  </si>
  <si>
    <t>вознаграждения по займам полученным от АО "НК "КИ"</t>
  </si>
  <si>
    <t>12.3.</t>
  </si>
  <si>
    <t>вознаграждения по облигациям</t>
  </si>
  <si>
    <t>12.4.</t>
  </si>
  <si>
    <t>вознаграждения (проценты) по лизингу</t>
  </si>
  <si>
    <t>12.5.</t>
  </si>
  <si>
    <t>Расходы от выбытия  дочерних и зависимых организаций</t>
  </si>
  <si>
    <t>Прочие неоперационные расходы</t>
  </si>
  <si>
    <t>14.1.</t>
  </si>
  <si>
    <t>Расходы по реализации прочих товаров и услуг, ТМЦ</t>
  </si>
  <si>
    <t>14.2.</t>
  </si>
  <si>
    <t>Расходы по реализации/выбытию основных средств, НМА</t>
  </si>
  <si>
    <t>14.3.</t>
  </si>
  <si>
    <t>Расходы по штрафам, пени и неустойкам</t>
  </si>
  <si>
    <t>14.4.</t>
  </si>
  <si>
    <t>14.5.</t>
  </si>
  <si>
    <t>14.6.</t>
  </si>
  <si>
    <t>Доля в доходах организаций, учитываемых по методу долевого участия - СП</t>
  </si>
  <si>
    <t>15.1.</t>
  </si>
  <si>
    <t>ТОО "Казахстан Аселсан Инжиниринг"</t>
  </si>
  <si>
    <t>15.1.1.</t>
  </si>
  <si>
    <t>Чистый доход</t>
  </si>
  <si>
    <t>15.1.2.</t>
  </si>
  <si>
    <t>Доля участия</t>
  </si>
  <si>
    <t>15.2.</t>
  </si>
  <si>
    <t>ТОО "Еврокоптер КИ"</t>
  </si>
  <si>
    <t>15.2.1.</t>
  </si>
  <si>
    <t>15.2.2.</t>
  </si>
  <si>
    <t>Доля в доходах организаций, учитываемых по методу долевого участия - ассоциированные</t>
  </si>
  <si>
    <t>16.1.</t>
  </si>
  <si>
    <t>АО "Камаз инжиниринг"</t>
  </si>
  <si>
    <t>16.1.1.</t>
  </si>
  <si>
    <t>16.1.2.</t>
  </si>
  <si>
    <t>16.2.</t>
  </si>
  <si>
    <t>КАИ</t>
  </si>
  <si>
    <t>16.2.1.</t>
  </si>
  <si>
    <t>16.2.2.</t>
  </si>
  <si>
    <t>16.3.</t>
  </si>
  <si>
    <t>МЗК</t>
  </si>
  <si>
    <t>16.3.1.</t>
  </si>
  <si>
    <t>16.3.2.</t>
  </si>
  <si>
    <t>16.4.</t>
  </si>
  <si>
    <t>СМЗ</t>
  </si>
  <si>
    <t>16.4.1.</t>
  </si>
  <si>
    <t>16.4.2.</t>
  </si>
  <si>
    <t>16.5.</t>
  </si>
  <si>
    <t>Тыныс</t>
  </si>
  <si>
    <t>16.5.1.</t>
  </si>
  <si>
    <t>16.5.2.</t>
  </si>
  <si>
    <t>III</t>
  </si>
  <si>
    <t>Прибыль до налогообложения</t>
  </si>
  <si>
    <t>Расходы по корпоративному налогу</t>
  </si>
  <si>
    <t>17.1.</t>
  </si>
  <si>
    <t>Текущие расходы по корпоративному подоходному налогу</t>
  </si>
  <si>
    <t>17.2.</t>
  </si>
  <si>
    <t>Расходы по отстроченному корпоративному подоходному налогу</t>
  </si>
  <si>
    <t>17.3.</t>
  </si>
  <si>
    <t>Расходы по налогу на сверхприбыль</t>
  </si>
  <si>
    <t>17.4.</t>
  </si>
  <si>
    <t>Прочие</t>
  </si>
  <si>
    <t>IV</t>
  </si>
  <si>
    <t xml:space="preserve">Чистый доход / (убыток) до вычета неконтрольной доли участия  </t>
  </si>
  <si>
    <t>Неконтрольная доля участия</t>
  </si>
  <si>
    <t>V</t>
  </si>
  <si>
    <t xml:space="preserve">Чистый доход / (убыток) после вычета неконтрольной доли участия  </t>
  </si>
  <si>
    <t>Численность, всего</t>
  </si>
  <si>
    <t>Износ, истощение и амортизация, учитываемая в себестоимости реализации</t>
  </si>
  <si>
    <t>Износ, истощение и амортизация, учитываемая в общих административных расходах</t>
  </si>
  <si>
    <t>Износ, истощение и амортизация, учитываемая в других расходах</t>
  </si>
  <si>
    <t>Капитальные затраты</t>
  </si>
  <si>
    <t>19.1.</t>
  </si>
  <si>
    <t>Капитальные вложения в производственные проекты</t>
  </si>
  <si>
    <t>19.2.</t>
  </si>
  <si>
    <t>Капитальные вложения для обеспечения текущего уровня производства</t>
  </si>
  <si>
    <t>19.3.</t>
  </si>
  <si>
    <t>Капитальные вложения административного характера, в непроизводственную сферу, социальную сферу</t>
  </si>
  <si>
    <t>Импорт в материальных расходах, тыс.тенге (рубль)</t>
  </si>
  <si>
    <t>Импорт в материальных расходах, тыс.тенге (долл.США)</t>
  </si>
  <si>
    <t>Импорт в материальных расходах, тыс.тенге (евро)</t>
  </si>
  <si>
    <t>Импорт в материальных расходах, тыс.тенге (тенге)</t>
  </si>
  <si>
    <t>Доля импорта в материальных расходах, %</t>
  </si>
  <si>
    <t>курс варлюты (рубль)</t>
  </si>
  <si>
    <t>курс варлюты (долл.США)</t>
  </si>
  <si>
    <t>курс варлюты (евро)</t>
  </si>
  <si>
    <t>Импорт в услугах, тыс.тенге (рубль)</t>
  </si>
  <si>
    <t>Импорт в услугах, тыс.тенге (долл.США)</t>
  </si>
  <si>
    <t>Импорт в услугах, тыс.тенге (евро)</t>
  </si>
  <si>
    <t>Доля импорта в услугах, %</t>
  </si>
  <si>
    <t>форма 1П</t>
  </si>
  <si>
    <t>План 2020г.</t>
  </si>
  <si>
    <t xml:space="preserve">Отклонение </t>
  </si>
  <si>
    <t>6=5-3</t>
  </si>
  <si>
    <t>7=5/3</t>
  </si>
  <si>
    <t>8=5-4</t>
  </si>
  <si>
    <t>9=5/4</t>
  </si>
  <si>
    <t>1 квартал</t>
  </si>
  <si>
    <t>1 полугодие</t>
  </si>
  <si>
    <t>9 месяцев</t>
  </si>
  <si>
    <t>План 2022г.</t>
  </si>
  <si>
    <t>План 2024г.</t>
  </si>
  <si>
    <t>Форма 5 БО</t>
  </si>
  <si>
    <t xml:space="preserve"> </t>
  </si>
  <si>
    <t>Показатели</t>
  </si>
  <si>
    <t xml:space="preserve">Движение денежных средств по операционной деятельности </t>
  </si>
  <si>
    <t xml:space="preserve"> Поступление денежных средств, всего</t>
  </si>
  <si>
    <t xml:space="preserve"> 1.1</t>
  </si>
  <si>
    <t>реализация товаров, в том числе:</t>
  </si>
  <si>
    <t>по ГОЗ</t>
  </si>
  <si>
    <t>по гражданской продукции</t>
  </si>
  <si>
    <t xml:space="preserve"> 1.2</t>
  </si>
  <si>
    <t>реализация работ и услуг, в том числе:</t>
  </si>
  <si>
    <t xml:space="preserve"> 1.3</t>
  </si>
  <si>
    <t>прочая выручка</t>
  </si>
  <si>
    <t xml:space="preserve"> 1.4</t>
  </si>
  <si>
    <t>авансы полученные, в том числе:</t>
  </si>
  <si>
    <t>1.4.1.</t>
  </si>
  <si>
    <t>1.4.2.</t>
  </si>
  <si>
    <t xml:space="preserve"> 1.5</t>
  </si>
  <si>
    <t>дивиденды</t>
  </si>
  <si>
    <t xml:space="preserve"> 1.6</t>
  </si>
  <si>
    <t>полученные вознаграждения (проценты):</t>
  </si>
  <si>
    <t xml:space="preserve"> 1.6.1</t>
  </si>
  <si>
    <r>
      <t xml:space="preserve">Полученные вознаграждения по  займам выданным, </t>
    </r>
    <r>
      <rPr>
        <b/>
        <i/>
        <sz val="12"/>
        <rFont val="Times New Roman"/>
        <family val="1"/>
        <charset val="204"/>
      </rPr>
      <t xml:space="preserve">КРОМЕ </t>
    </r>
    <r>
      <rPr>
        <i/>
        <sz val="12"/>
        <rFont val="Times New Roman"/>
        <family val="1"/>
        <charset val="204"/>
      </rPr>
      <t>дебиторской задолженности по финансовой аренде</t>
    </r>
  </si>
  <si>
    <t xml:space="preserve"> 1.6.2</t>
  </si>
  <si>
    <t>Полученные вознаграждения по  займам выданным в части дебиторской задолженности по финансовой аренде</t>
  </si>
  <si>
    <t xml:space="preserve"> 1.6.3</t>
  </si>
  <si>
    <t>Полученные вознаграждения по средствам в кредитных учреждениях</t>
  </si>
  <si>
    <t xml:space="preserve"> 1.6.4</t>
  </si>
  <si>
    <t>Полученные вознаграждения по денежным средствам</t>
  </si>
  <si>
    <t xml:space="preserve"> 1.6.5</t>
  </si>
  <si>
    <t>Полученные вознаграждения по финансовым активам (долговым ценным бумагам)</t>
  </si>
  <si>
    <t xml:space="preserve"> 1.7</t>
  </si>
  <si>
    <t>поступления по операциям с иностранной валютой</t>
  </si>
  <si>
    <t xml:space="preserve"> 1.8</t>
  </si>
  <si>
    <t>прочие поступления</t>
  </si>
  <si>
    <t xml:space="preserve"> Выбытие денежных средств, всего</t>
  </si>
  <si>
    <t xml:space="preserve"> 2.1</t>
  </si>
  <si>
    <t>платежи поставщикам за товары, в том числе:</t>
  </si>
  <si>
    <t>платежи поставщикам за работы и услуги, в том числе:</t>
  </si>
  <si>
    <t>2.2.1.</t>
  </si>
  <si>
    <t>2.2.2.</t>
  </si>
  <si>
    <t xml:space="preserve"> 2.3</t>
  </si>
  <si>
    <t>авансы выданные, в том числе:</t>
  </si>
  <si>
    <t>2.3.1.</t>
  </si>
  <si>
    <t>2.3.2.</t>
  </si>
  <si>
    <t xml:space="preserve"> 2.4</t>
  </si>
  <si>
    <t>выплаты по заработной плате</t>
  </si>
  <si>
    <t xml:space="preserve"> 2.5</t>
  </si>
  <si>
    <t>выплата вознаграждения (процентов):</t>
  </si>
  <si>
    <t>2.5.1.</t>
  </si>
  <si>
    <t>Выплата вознаграждения по Займам из Республиканского бюджета РК</t>
  </si>
  <si>
    <t>2.5.2.</t>
  </si>
  <si>
    <t xml:space="preserve">Выплата вознаграждения по займам, предоставленным АО "НК "Казахстан инжиниринг" </t>
  </si>
  <si>
    <t>2.5.3.</t>
  </si>
  <si>
    <t xml:space="preserve">Выплата вознаграждения по  займам, предоставленным Банками второго уровня </t>
  </si>
  <si>
    <t>2.5.4.</t>
  </si>
  <si>
    <t xml:space="preserve">Выплата вознаграждения по долговым ценным бумагам (облигациям) </t>
  </si>
  <si>
    <t>2.5.5.</t>
  </si>
  <si>
    <t>Выплата вознаграждения по обязательствам по финансовой аренде</t>
  </si>
  <si>
    <t>2.5.6.</t>
  </si>
  <si>
    <t>2.6.</t>
  </si>
  <si>
    <t>корпоративный подоходный налог</t>
  </si>
  <si>
    <t>2.7.</t>
  </si>
  <si>
    <t>другие платежи в бюджет</t>
  </si>
  <si>
    <t>2.8.</t>
  </si>
  <si>
    <t>выплаты по операциям с иностранной валютой</t>
  </si>
  <si>
    <t>2.9.</t>
  </si>
  <si>
    <t>прочие выплаты</t>
  </si>
  <si>
    <t>Чистая сумма денежных средств по операционной деятельности:</t>
  </si>
  <si>
    <t xml:space="preserve">Движение денежных средств по инвестиционной деятельности </t>
  </si>
  <si>
    <t xml:space="preserve">Поступления от продажи основных средств </t>
  </si>
  <si>
    <t>Поступления от продажи нематериальных активов</t>
  </si>
  <si>
    <t>Поступления от продажи других долгосрочных активов</t>
  </si>
  <si>
    <t>Поступления от продажи дочерних организаций</t>
  </si>
  <si>
    <t>Поступления от продажи долей участия в ассоциированных (зависимых) организациях</t>
  </si>
  <si>
    <t>Поступления от продажи долей участия в совместных организациях</t>
  </si>
  <si>
    <t>Поступления от реализации прочих долевых инструментов (для реального сектора)</t>
  </si>
  <si>
    <t>Поступления от реализации долговых инструментов</t>
  </si>
  <si>
    <t xml:space="preserve"> 1.9</t>
  </si>
  <si>
    <t>Возврат банковских вкладов</t>
  </si>
  <si>
    <t xml:space="preserve"> 1.10</t>
  </si>
  <si>
    <t>Дивиденды и прочие выплаты от дочерних компаний</t>
  </si>
  <si>
    <t xml:space="preserve"> 1.11</t>
  </si>
  <si>
    <t>Дивиденды и прочие выплаты от ассоциированных (зависимых) компаний</t>
  </si>
  <si>
    <t xml:space="preserve"> 1.12</t>
  </si>
  <si>
    <t xml:space="preserve">Дивиденды и прочие выплаты от совместных организаций </t>
  </si>
  <si>
    <t xml:space="preserve"> 1.13</t>
  </si>
  <si>
    <t>Поступления от погашения краткосрочных займов выданных:</t>
  </si>
  <si>
    <t>1.13.1.</t>
  </si>
  <si>
    <t xml:space="preserve">от АО "НК "Казахстан инжиниринг" </t>
  </si>
  <si>
    <t>1.13.2.</t>
  </si>
  <si>
    <t xml:space="preserve">от организаций  группы АО "НК "Казахстан инжиниринг" </t>
  </si>
  <si>
    <t>1.13.3.</t>
  </si>
  <si>
    <t xml:space="preserve">от организаций  внутри страны, за исключением АО "НК "Казахстан инжиниринг" </t>
  </si>
  <si>
    <t>1.13.4.</t>
  </si>
  <si>
    <t>от организаций за пределами страны</t>
  </si>
  <si>
    <t xml:space="preserve"> 1.14</t>
  </si>
  <si>
    <t>Поступления от погашения долгосрочных займов выданных:</t>
  </si>
  <si>
    <t>1.14.1.</t>
  </si>
  <si>
    <t>1.14.2.</t>
  </si>
  <si>
    <t>1.14.3.</t>
  </si>
  <si>
    <t>1.14.4.</t>
  </si>
  <si>
    <t xml:space="preserve"> 1.15</t>
  </si>
  <si>
    <t>Поступления от погашения долговых инструментов эмитентами</t>
  </si>
  <si>
    <t xml:space="preserve"> 1.16</t>
  </si>
  <si>
    <t>Прочие поступления</t>
  </si>
  <si>
    <t xml:space="preserve">Приобретение основных средств </t>
  </si>
  <si>
    <t xml:space="preserve"> 2.2</t>
  </si>
  <si>
    <t>Приобретение нематериальных активов</t>
  </si>
  <si>
    <t>Приобретение других долгосрочных активов</t>
  </si>
  <si>
    <t>Приобретение дочерних организаций</t>
  </si>
  <si>
    <t>Приобретение долей участия в ассоциированных (зависимых) организациях</t>
  </si>
  <si>
    <t xml:space="preserve"> 2.6</t>
  </si>
  <si>
    <t>Приобретение долей участия в совместных организациях</t>
  </si>
  <si>
    <t xml:space="preserve"> 2.7</t>
  </si>
  <si>
    <t xml:space="preserve">Приобретение прочих долевых инструментов </t>
  </si>
  <si>
    <t xml:space="preserve"> 2.8</t>
  </si>
  <si>
    <t xml:space="preserve">Приобретение долговых инструментов </t>
  </si>
  <si>
    <t xml:space="preserve"> 2.9</t>
  </si>
  <si>
    <t>Размещение банковских вкладов</t>
  </si>
  <si>
    <t xml:space="preserve"> 2.10</t>
  </si>
  <si>
    <t>Предоставление краткосрочных займов выданных:</t>
  </si>
  <si>
    <t>2.10.1.</t>
  </si>
  <si>
    <t xml:space="preserve">АО "НК "Казахстан инжиниринг" </t>
  </si>
  <si>
    <t>2.10.2.</t>
  </si>
  <si>
    <t xml:space="preserve">организациям группы АО "НК "Казахстан инжиниринг" </t>
  </si>
  <si>
    <t>2.10.3.</t>
  </si>
  <si>
    <t xml:space="preserve">организациям внутри страны, за исключением АО "НК "Казахстан инжиниринг" </t>
  </si>
  <si>
    <t>2.10.4.</t>
  </si>
  <si>
    <t>организациям за пределами страны</t>
  </si>
  <si>
    <t xml:space="preserve"> 2.11</t>
  </si>
  <si>
    <t>Предоставление долгосрочных займов выданных:</t>
  </si>
  <si>
    <t>2.11.1.</t>
  </si>
  <si>
    <t>2.11.2.</t>
  </si>
  <si>
    <t>2.11.3.</t>
  </si>
  <si>
    <t>2.11.4.</t>
  </si>
  <si>
    <t xml:space="preserve"> 2.12</t>
  </si>
  <si>
    <t>Прочие выплаты</t>
  </si>
  <si>
    <t>Чистое поступление денежных средств по инвестиционной деятельности:</t>
  </si>
  <si>
    <t xml:space="preserve">Движение денежных средств по финансовой деятельности </t>
  </si>
  <si>
    <t xml:space="preserve"> Поступление денежных средств, всего:</t>
  </si>
  <si>
    <t>Поступления от выпуска акций и взносы в уставный капитал, в том числе:</t>
  </si>
  <si>
    <t xml:space="preserve"> 1.1.1</t>
  </si>
  <si>
    <t>размещение акций на фондовых рынках контролирующим собственникам</t>
  </si>
  <si>
    <t xml:space="preserve"> 1.1.2</t>
  </si>
  <si>
    <t>взносы контролирующих собственников за счет Республиканского бюджета</t>
  </si>
  <si>
    <t>Поступления от выпуска акций дочерних организаций, в том числе:</t>
  </si>
  <si>
    <t xml:space="preserve"> 1.2.1</t>
  </si>
  <si>
    <t xml:space="preserve"> 1.2.2</t>
  </si>
  <si>
    <t xml:space="preserve"> 1.2.3</t>
  </si>
  <si>
    <t>прочие взносы контролирующих собственников</t>
  </si>
  <si>
    <t>Поступления по краткосрочным займам полученным:</t>
  </si>
  <si>
    <t xml:space="preserve"> 1.3.1</t>
  </si>
  <si>
    <t xml:space="preserve"> 1.3.2</t>
  </si>
  <si>
    <t xml:space="preserve"> 1.3.3</t>
  </si>
  <si>
    <t xml:space="preserve"> 1.3.4</t>
  </si>
  <si>
    <t>Поступления по долгосрочным займам полученным:</t>
  </si>
  <si>
    <t xml:space="preserve"> 1.4.1</t>
  </si>
  <si>
    <t xml:space="preserve"> 1.4.2</t>
  </si>
  <si>
    <t xml:space="preserve"> 1.4.3</t>
  </si>
  <si>
    <t xml:space="preserve"> 1.4.4</t>
  </si>
  <si>
    <t xml:space="preserve">Поступления по Займам из Республиканского бюджета </t>
  </si>
  <si>
    <t>Поступления по Займам, предоставленным Банком второго уровня</t>
  </si>
  <si>
    <t>Поступления по Займам, предоставленным Национальным Банком РК</t>
  </si>
  <si>
    <t>Продажа собственных акций (не первичное размещение)</t>
  </si>
  <si>
    <t xml:space="preserve">Прочие поступления </t>
  </si>
  <si>
    <t>Выбытие денежных средств, всего</t>
  </si>
  <si>
    <t>Приобретение собственных акций</t>
  </si>
  <si>
    <t>Выплата основного долга по краткосрочным займам полученным:</t>
  </si>
  <si>
    <t xml:space="preserve"> 2.2.1</t>
  </si>
  <si>
    <t>из Республиканского бюджета РК</t>
  </si>
  <si>
    <t xml:space="preserve"> 2.2.2</t>
  </si>
  <si>
    <t xml:space="preserve"> 2.2.3</t>
  </si>
  <si>
    <t xml:space="preserve">от Банками второго уровня </t>
  </si>
  <si>
    <t xml:space="preserve"> 2.2.4</t>
  </si>
  <si>
    <t xml:space="preserve"> 2.2.5</t>
  </si>
  <si>
    <t>Выплата основного долга по долгосрочным займам полученным:</t>
  </si>
  <si>
    <t xml:space="preserve"> 2.3.1</t>
  </si>
  <si>
    <t xml:space="preserve"> 2.3.2</t>
  </si>
  <si>
    <t xml:space="preserve"> 2.3.3</t>
  </si>
  <si>
    <t xml:space="preserve"> 2.3.4</t>
  </si>
  <si>
    <t xml:space="preserve"> 2.3.5</t>
  </si>
  <si>
    <t>Выплата основного долга выпущенных долговых ценных бумаг (облигаций)</t>
  </si>
  <si>
    <t xml:space="preserve">Выплата основного долга по обязательствам по финансовой аренде </t>
  </si>
  <si>
    <t>Дивиденды, выплаченные:</t>
  </si>
  <si>
    <t xml:space="preserve"> 2.6.1</t>
  </si>
  <si>
    <t xml:space="preserve"> - акционерам материнской компании</t>
  </si>
  <si>
    <t xml:space="preserve"> 2.6.2</t>
  </si>
  <si>
    <t xml:space="preserve"> - неконтролирующим собственникам</t>
  </si>
  <si>
    <t>Прочие выплаты:</t>
  </si>
  <si>
    <t xml:space="preserve"> 2.7.1</t>
  </si>
  <si>
    <t xml:space="preserve"> 2.7.2</t>
  </si>
  <si>
    <t xml:space="preserve">Прочие выплаты </t>
  </si>
  <si>
    <t xml:space="preserve">Чистое поступление денежных средств по финансовой деятельности </t>
  </si>
  <si>
    <t>IV.</t>
  </si>
  <si>
    <t xml:space="preserve">Влияние изменений обменного курса на сальдо денежных средств в иностранной валюте </t>
  </si>
  <si>
    <t>V.</t>
  </si>
  <si>
    <t xml:space="preserve">Чистое изменение денежных средств и их эквивалентов </t>
  </si>
  <si>
    <t>VI.</t>
  </si>
  <si>
    <t>Денежные средства и их эквиваленты на начало периода</t>
  </si>
  <si>
    <t>VII.</t>
  </si>
  <si>
    <t>Денежные средства и их эквиваленты на конец периода</t>
  </si>
  <si>
    <t>Форма 6 БО</t>
  </si>
  <si>
    <t>АКТИВЫ, всего</t>
  </si>
  <si>
    <t>I.</t>
  </si>
  <si>
    <t xml:space="preserve"> Текущие активы, всего</t>
  </si>
  <si>
    <t xml:space="preserve">Товарно-материальные запасы </t>
  </si>
  <si>
    <t>Торговая дебиторская задолженность</t>
  </si>
  <si>
    <t>Прочая дебиторская задолженность</t>
  </si>
  <si>
    <t xml:space="preserve">Займы выданные </t>
  </si>
  <si>
    <t>Средства в кредитных учреждениях</t>
  </si>
  <si>
    <t>1.6.</t>
  </si>
  <si>
    <t>Финансовые активы</t>
  </si>
  <si>
    <t>1.7.</t>
  </si>
  <si>
    <t>Производные финансовые инструменты</t>
  </si>
  <si>
    <t>1.8.</t>
  </si>
  <si>
    <t>Предоплата по подоходному налогу</t>
  </si>
  <si>
    <t>1.9.</t>
  </si>
  <si>
    <t>Прочие налоги к возмещению</t>
  </si>
  <si>
    <t>1.10.</t>
  </si>
  <si>
    <t>Авансы выданные</t>
  </si>
  <si>
    <t>1.11.</t>
  </si>
  <si>
    <t>Прочие текущие активы</t>
  </si>
  <si>
    <t>1.12.</t>
  </si>
  <si>
    <t xml:space="preserve">Денежные средства и их эквиваленты  </t>
  </si>
  <si>
    <t>1.13.</t>
  </si>
  <si>
    <t>Активы или группы выбытия, предназначенные для продажи</t>
  </si>
  <si>
    <t>II.</t>
  </si>
  <si>
    <t>Долгосрочные активы, всего</t>
  </si>
  <si>
    <t xml:space="preserve">Основные средства </t>
  </si>
  <si>
    <t xml:space="preserve">Нематериальные активы </t>
  </si>
  <si>
    <t>2.3.</t>
  </si>
  <si>
    <t>Инвестиции в дочерние организации</t>
  </si>
  <si>
    <t>2.4.</t>
  </si>
  <si>
    <t>Инвестиции в ассоциированные организации</t>
  </si>
  <si>
    <t>2.5.</t>
  </si>
  <si>
    <t>Инвестиции в совместно-контролируемые организации</t>
  </si>
  <si>
    <t>2.10.</t>
  </si>
  <si>
    <t>Отложенные налоговые активы</t>
  </si>
  <si>
    <t>2.11.</t>
  </si>
  <si>
    <t>2.12.</t>
  </si>
  <si>
    <t>2.13.</t>
  </si>
  <si>
    <t xml:space="preserve">Прочие долгосрочные активы </t>
  </si>
  <si>
    <t>ОБЯЗАТЕЛЬСТВА И СОБСТВЕННЫЙ КАПИТАЛ, всего</t>
  </si>
  <si>
    <t>Текущие обязательства, всего</t>
  </si>
  <si>
    <t>Займы полученные, в том числе</t>
  </si>
  <si>
    <t xml:space="preserve">Займы из Республиканского бюджета  </t>
  </si>
  <si>
    <t>Займы, предоставленные АО "НК "Казахтан инжиниринг"</t>
  </si>
  <si>
    <t>Займы от БВУ</t>
  </si>
  <si>
    <t>Выпущенные облигации</t>
  </si>
  <si>
    <t>1.1.5.</t>
  </si>
  <si>
    <t>Прочие займы</t>
  </si>
  <si>
    <t>Процентные обязательства</t>
  </si>
  <si>
    <t>Обязательства по финансовой аренде</t>
  </si>
  <si>
    <t>Обязательства по вознаграждениям работникам</t>
  </si>
  <si>
    <t xml:space="preserve">Торговая кредиторская задолженность </t>
  </si>
  <si>
    <t xml:space="preserve">Прочая кредиторская задолженность </t>
  </si>
  <si>
    <t xml:space="preserve">Обязательства по подоходному налогу </t>
  </si>
  <si>
    <t>Обязательства по прочим налогам и обязательным платежам</t>
  </si>
  <si>
    <t xml:space="preserve">Авансы полученные </t>
  </si>
  <si>
    <t>Резервы по обязательствам</t>
  </si>
  <si>
    <t>Прочие краткосрочные обязательства</t>
  </si>
  <si>
    <t>Долгосрочные обязательства, всего</t>
  </si>
  <si>
    <t>2.1.3.</t>
  </si>
  <si>
    <t>2.1.4.</t>
  </si>
  <si>
    <t>2.1.5.</t>
  </si>
  <si>
    <t xml:space="preserve">Отложенные налоговые обязательства </t>
  </si>
  <si>
    <t>Долговой компонент привилегированных акций</t>
  </si>
  <si>
    <t xml:space="preserve">Прочие долгосрочные обязательства </t>
  </si>
  <si>
    <t>III.</t>
  </si>
  <si>
    <t>Собственный капитал, всего</t>
  </si>
  <si>
    <t xml:space="preserve">Уставный капитал </t>
  </si>
  <si>
    <t xml:space="preserve">Дополнительно оплаченный капитал </t>
  </si>
  <si>
    <t>Относящийся к акционеру материнской компании</t>
  </si>
  <si>
    <t>Доля неконтролирующих собственников</t>
  </si>
  <si>
    <t>Отчет</t>
  </si>
  <si>
    <t>% исполнения плана</t>
  </si>
  <si>
    <t>отклонение 
+/-</t>
  </si>
  <si>
    <t xml:space="preserve">отклонение 
% </t>
  </si>
  <si>
    <t>6=5/4</t>
  </si>
  <si>
    <t>16=8/5</t>
  </si>
  <si>
    <t>17=8-5</t>
  </si>
  <si>
    <t>откл.
%</t>
  </si>
  <si>
    <t>откл. 
+/-</t>
  </si>
  <si>
    <t>14=6/4</t>
  </si>
  <si>
    <t>15=6-4</t>
  </si>
  <si>
    <t>16=6/5</t>
  </si>
  <si>
    <t>17=6-5</t>
  </si>
  <si>
    <t>АО "НИИ "ГИДРОПРИБОР"</t>
  </si>
  <si>
    <t>Наименование организации : АО "НИИ "ГИДРОПРИБОР"</t>
  </si>
  <si>
    <t>Планируемый период: 2021 - 2025 годы. Версия: 1</t>
  </si>
  <si>
    <t>Факт 2019г.</t>
  </si>
  <si>
    <t>2019г.
Факт</t>
  </si>
  <si>
    <t>План на 2021г.</t>
  </si>
  <si>
    <t>План на 2022г.</t>
  </si>
  <si>
    <t>План на 2023г.</t>
  </si>
  <si>
    <t>План на 2024г.</t>
  </si>
  <si>
    <t>2024 г.</t>
  </si>
  <si>
    <t>2022  г.</t>
  </si>
  <si>
    <t>Коммунальные расходы и содержание зданий</t>
  </si>
  <si>
    <t>Расходы на профессиональное обучение и повышение квалификации</t>
  </si>
  <si>
    <t>Страхование</t>
  </si>
  <si>
    <t>Резерв по бонусам</t>
  </si>
  <si>
    <t>2019 г. (текущий)</t>
  </si>
  <si>
    <t>1 квартал 2020 г.</t>
  </si>
  <si>
    <t>2 квартал 2020 г.</t>
  </si>
  <si>
    <t>3 квартал 2020 г.</t>
  </si>
  <si>
    <t>4 квартал 2020 г.</t>
  </si>
  <si>
    <t>2024  г.</t>
  </si>
  <si>
    <t>2025  г.</t>
  </si>
  <si>
    <t>КАЗАХСТАН, 090000, Западно-Казахстанская область, Уральск г.а., ул 8 марта, 109, тел: 87112505131, факс: 87112513811, e-mail: office@gidropribor.kz</t>
  </si>
  <si>
    <t>office@gidropribor.kz</t>
  </si>
  <si>
    <t>060640000160</t>
  </si>
  <si>
    <t>№0266834  от 30.06.2006 г.</t>
  </si>
  <si>
    <t>План 2021 г.</t>
  </si>
  <si>
    <t>План развития на 2020-2024 год</t>
  </si>
  <si>
    <t>Факт 2018г.</t>
  </si>
  <si>
    <t>План 2019 г.</t>
  </si>
  <si>
    <t>Корректированный план 2020 г.</t>
  </si>
  <si>
    <t>План на 2020г.</t>
  </si>
  <si>
    <t>2018г.
Факт</t>
  </si>
  <si>
    <t>2019г.
План</t>
  </si>
  <si>
    <t>% к 2018г.</t>
  </si>
  <si>
    <t>Прогноз движения денежных средств на 2020-2024 год</t>
  </si>
  <si>
    <t xml:space="preserve">Поступления по выпущенным долговым ценным бумагам (облигациям) </t>
  </si>
  <si>
    <t>Плана на 2019 г.</t>
  </si>
  <si>
    <t>2020г.</t>
  </si>
  <si>
    <t xml:space="preserve">2018г. </t>
  </si>
  <si>
    <t>Планируемый период: 2020 - 2024 годы. Версия: 1</t>
  </si>
  <si>
    <t>2021  г.</t>
  </si>
  <si>
    <t>2018 г. (предыдущий)</t>
  </si>
  <si>
    <t>скорректированный план</t>
  </si>
  <si>
    <t>7.1.</t>
  </si>
  <si>
    <t>Скорректированный план на 2020г.</t>
  </si>
  <si>
    <t>Планируемая выплата налогов и других обязательных платежей в бюджет</t>
  </si>
  <si>
    <t>форма 7</t>
  </si>
  <si>
    <t>Наименование организации : АО "НИИ "Гидроприбор"</t>
  </si>
  <si>
    <t>2019 г. (предыдущий)</t>
  </si>
  <si>
    <t>2020 г. (текущий)</t>
  </si>
  <si>
    <t xml:space="preserve"> факт</t>
  </si>
  <si>
    <t>Планируемые к выплате налоги и платежи, в том числе:</t>
  </si>
  <si>
    <t>Корпоративный подоходный налог</t>
  </si>
  <si>
    <t>Индивидуальный подоходный налог удержанный у источника выплаты</t>
  </si>
  <si>
    <t>Рентный налог на экспортируемую сырую нефть, газовый конденсат</t>
  </si>
  <si>
    <t>Специальные платежи и налоги недропользователей</t>
  </si>
  <si>
    <t>Социальный налог</t>
  </si>
  <si>
    <t>Плата за эмиссии в окружающую среду</t>
  </si>
  <si>
    <t>Плата за пользование земельными участками</t>
  </si>
  <si>
    <t>Прочие налоги и платежи</t>
  </si>
  <si>
    <t xml:space="preserve">Руководитель:  </t>
  </si>
  <si>
    <t>Подписи скрепляются печатью                            Ответственный исполнитель, телефон:</t>
  </si>
  <si>
    <t>Направления Стратегии развития Компании</t>
  </si>
  <si>
    <t>Диверсификация производства</t>
  </si>
  <si>
    <t>1.1. Расширение производства продукции (услуг) оборонного назначения</t>
  </si>
  <si>
    <t xml:space="preserve">1.1.1. Проактивное участие в процессе формирования ГОЗ 
1.1.2. Производство высокотехнологичной продукции 
1.1.3. Повышение доходов от ремонтов и модернизации ВВТ </t>
  </si>
  <si>
    <t>КП 1. Доходы Компании от реализации продукции</t>
  </si>
  <si>
    <t>млрд. тенге (в реальном выражении)</t>
  </si>
  <si>
    <t>Совокупный объем доходов от реализации продукции дочерних организаций Компании (снижение доходов с 2021 года связано с   предстоящей продажей части активов Компании)</t>
  </si>
  <si>
    <t>КП 1.1 Доля Компании в объеме продукции машиностроения РК</t>
  </si>
  <si>
    <t>Отношение суммы доходов от реализации продукции ДО к объему продукции машиностроения РК (снижение показателя с 2021 г. связано с предстоящей продажей части активов Компании)</t>
  </si>
  <si>
    <t>-</t>
  </si>
  <si>
    <t>1.2. Обеспечение стабильности за счет увеличения продаж продукции двойного и гражданского назначения</t>
  </si>
  <si>
    <t xml:space="preserve">1.2.1. Развитие нефтегазового машиностроения. 
1.2.2. Развитие энергетического машиностроения. 
1.2.3. Развитие транспортного машиностроения. 
1.2.4. Развитие сельскохозяйственного машиностроения. 
1.2.5. Сервисное обслуживание </t>
  </si>
  <si>
    <t>КП 2. Доля гражданской продукции от общей выручки Компании</t>
  </si>
  <si>
    <t>Отношение суммы доходов ДО от гражданской продукции к совокупным доходам ДО</t>
  </si>
  <si>
    <t>1.3. Развитие функции маркетинга и продвижения экспорта.</t>
  </si>
  <si>
    <t xml:space="preserve">1.3.1. Определение приоритетных направлений деятельности с указанием перспективных рынков, продукции и услуг (стратегический горизонт) 
1.3.2. Детальное исследование потребностей внутреннего и внешнего рынков и формирование оптимального ассортимента продукции и услуг военного и гражданского назначения 
1.3.3. Развитие продаж на внешнем рынке за счет привлечения профессиональных агентских компаний. 
1.3.4. Поэтапное привлечение партнеров, франшиз и технологий (в соответствии с приоритетностью продукта или рынка) 
1.3.5. Формирование положительного имиджа бренда на внутреннем и международном рынке. </t>
  </si>
  <si>
    <t>КП 3. Доля доходов от экспорта в общей выручке</t>
  </si>
  <si>
    <t>Отношение суммы доходов ДО от экспорта к совокупным доходам ДО</t>
  </si>
  <si>
    <t xml:space="preserve"> Инновационное развитие</t>
  </si>
  <si>
    <t>2.1. Повышение инновационности и технологичности выпускаемой продукции и предоставляемых услуг.</t>
  </si>
  <si>
    <t xml:space="preserve">1.    Создание многопрофильного инновационного центра (НИОКР) в структуре Холдинга
2.  Обучение и повышение квалификации сотрудников
3.     Внедрение технологий Индустрии 4.0 за счет цифровизации производственных процессов </t>
  </si>
  <si>
    <t xml:space="preserve">КП 4. Доля расходов на развитие инноваций от общих доходов </t>
  </si>
  <si>
    <t>Отношение суммы расходов на развитие инноваций к совокупным доходам Холдинга</t>
  </si>
  <si>
    <t>КП 5. Количество сотрудников Компании и ДЗО, прошедших обучение или повысивших квалификацию</t>
  </si>
  <si>
    <t>Количество сотрудников Компании и ДЗО, прошедших обучение или повысивших квалификацию</t>
  </si>
  <si>
    <t>Развитие производственного потенциала и повышение операционной эффективности</t>
  </si>
  <si>
    <t xml:space="preserve">3.1. Обеспечение необходимого уровня технической и технологической оснащенности </t>
  </si>
  <si>
    <t>3.1.1. Создание подразделения по инженерному консалтингу и технологическому аудиту.</t>
  </si>
  <si>
    <t>80-90%</t>
  </si>
  <si>
    <t>70-80%</t>
  </si>
  <si>
    <t>3.2. Снижение производственной себестоимости</t>
  </si>
  <si>
    <t xml:space="preserve">3.2.1.     Цифровизация производственных и бизнес-процессов 
3.2.2.     Построение интегрированной системы стратегического и операционного планирования 
3.2.3.  Внедрение раздельного учета затрат. 
3.2.4. Автоматизация складов 
3.2.5. Внедрение новой модели ТОиР оборудования 
3.2.6. Сокращение ТМЗ 
3.2.7.  Внедрение категорийного управления закупками 
3.2.8. Внедрение бережливого производства  </t>
  </si>
  <si>
    <t>КП 7. Доля себестоимости ДО в выручке ДО</t>
  </si>
  <si>
    <t>Отношение себестоимости ДО к объемам ДО</t>
  </si>
  <si>
    <t>Организационное развитие.</t>
  </si>
  <si>
    <t>4.1. Повышение управляемости Холдинга</t>
  </si>
  <si>
    <t xml:space="preserve">4.1.1.    АО «НК «Казахстан инжиниринг» должен стать центром компетенций для ДЗО в становлении конкурентоспособными компаниями 
4.1.2.    Трансформация системы управления и организации производственной деятельности - внедрение новой модели управления 
4.1.3.  Внедрение новой системы мотивации 4.1.4.    Усиление централизованной функции стандартизации и сертификации 
4.1.5.    Внедрение процессно-ориентированного управления  
4.1.6.    Совершенствование действующей системы КПД 
4.1.7.    Создание ОЦО (общий центр обслуживания – централизация вспомогательных функций) </t>
  </si>
  <si>
    <t>КП 8. Рост производительности труда</t>
  </si>
  <si>
    <t>Отношение доходов Компании к численности сотрудников</t>
  </si>
  <si>
    <t>4.2. Повысить рентабельность портфеля активов</t>
  </si>
  <si>
    <t xml:space="preserve">4.2.1. Привлечение бизнес-партнеров 4.2.2. Создание совместных предприятий 4.2.3. Создание консорциумов </t>
  </si>
  <si>
    <t>КП 9. Повышение показателя рентабельности активов, ROA</t>
  </si>
  <si>
    <t>Отношение чистой прибыли Компании к активам</t>
  </si>
  <si>
    <t>Устойчивое развитие</t>
  </si>
  <si>
    <t>5.1. Улучшение корпоративной культуры</t>
  </si>
  <si>
    <t>5.1.1.     Разработка и реализация плана мероприятий по антикоррупционным мерам;
5.1.2.     Формирование командного духа путем организации тренингов, корпоративного обучения, ротации кадров, тимбилдингов;
5.1.3.     Обеспечение гендерного баланса при наборе сотрудников;</t>
  </si>
  <si>
    <t>Проведение опроса сотрудников по шкале от 0 до 10 баллов.</t>
  </si>
  <si>
    <t>Отношение количества руководящих должностей, занимаемых женщинами, к общему количеству руководящих должностей</t>
  </si>
  <si>
    <t>5.2. Повысить удовлетворенность персонала</t>
  </si>
  <si>
    <t>5.2.1. Подписание коллективных договоров;
5.2.2. Внедрение новой системы мотивации;
5.2.3. Улучшение социального пакета; 
5.2.4. Разработка и реализация стратегии по HR;</t>
  </si>
  <si>
    <t>Отношение уволенных сотрудников к среднегодовой численности штата</t>
  </si>
  <si>
    <t>5.3. Повышение уровня безопасности и охраны труда и экологичности производства</t>
  </si>
  <si>
    <t>5.3.1. Разработка и реализация плана мероприятий по производственной безопасности;
5.3.2. Внедрение системы управления безопасностью; 
5.3.3. Активное внедрение и повышение роли производственных советов по охране труда на предприятиях;
5.3.4. Разработка и реализация плана мероприятий по энергоэффективности, в т.ч. по внедрению «зеленых» технологий;
5.3.5. Внедрение системы экологического менеджмента.</t>
  </si>
  <si>
    <t>Уровень производственной смертности</t>
  </si>
  <si>
    <t xml:space="preserve">Количество смертей на производстве в Компании </t>
  </si>
  <si>
    <t>Отношение количества ДО, использующих в производстве «зеленые» технологии, к общему количеству ДО</t>
  </si>
  <si>
    <t>Финансовая устойчивость</t>
  </si>
  <si>
    <t>6.1. Обеспечение оптимальной долговой нагрузки</t>
  </si>
  <si>
    <t>6.1.1. Рефинансирование и/или реструктуризация долга;
6.1.2. Корректное планирование и строгое исполнение бюджета.</t>
  </si>
  <si>
    <t>Отношение долга к показателю EBITDA</t>
  </si>
  <si>
    <t>6.2. Повышение рентабельности</t>
  </si>
  <si>
    <t>6.2.1. Развитие, модернизация и создание современных производств;
6.2.2. Участие и инициация государственных программ в сфере развития машиностроения;
6.2.3. Участие в планировании и реализации ГОЗ;
6.2.4. Участие в крупных межотраслевых проектах.</t>
  </si>
  <si>
    <t>Отношение показателя NOPLAT к среднему вложенному капиталу</t>
  </si>
  <si>
    <t xml:space="preserve">Доля доходов Компании от реализации продукции </t>
  </si>
  <si>
    <t xml:space="preserve">млрд. тенге </t>
  </si>
  <si>
    <t>Проактивное участие в процессе формирования ГОЗ</t>
  </si>
  <si>
    <t>+</t>
  </si>
  <si>
    <t>Производство высокотехнологичной продукции</t>
  </si>
  <si>
    <t>Разработка отраслевой (продуктовой) стратегии</t>
  </si>
  <si>
    <t>Повышение доходов от ремонтов и модернизации</t>
  </si>
  <si>
    <t>Доля Компании в объеме продукции машинострноения РК</t>
  </si>
  <si>
    <t>Доля гражданской продукции от общей выручки Компании</t>
  </si>
  <si>
    <t>Развитие продаж машиностроительной продукции в нефтегазовом, энергетическом, транспортном, сельскохозяйственном секторах</t>
  </si>
  <si>
    <t>Развитие сервисного обслуживания машиностроительной техники</t>
  </si>
  <si>
    <t>Обеспечение соответствующей сертификации предприятий по приоритетным направлениям</t>
  </si>
  <si>
    <t>Повышение технологического уровня выпускаемого оборудования</t>
  </si>
  <si>
    <t>Доля доходов от экспорта в общей выручке</t>
  </si>
  <si>
    <t xml:space="preserve"> Определение приоритетных направлений деятельности с указанием перспективных рынков, продукции и услуг (стратегический горизонт)</t>
  </si>
  <si>
    <t>Детальное исследование потребностей внутреннего и внешнего рынков и формирование оптимального ассортимента продукции и услуг военного и гражданского назначения</t>
  </si>
  <si>
    <t>Развитие продаж на внешнем рынке за счет привлечения профессиональных агентских компаний.</t>
  </si>
  <si>
    <t>Поэтапное привлечение партнеров, франшиз и технологий (в соответствии с приоритетностью продукта или рынка)</t>
  </si>
  <si>
    <t xml:space="preserve">Доля расходов на развитие инноваций от общих доходов </t>
  </si>
  <si>
    <t>Создание многопрофильного инновационного центра (НИОКР) в структуре Компании.</t>
  </si>
  <si>
    <t>Обучение и повышение квалификации сотрудников.</t>
  </si>
  <si>
    <t>Внедрение технологий Индустрии 4.0 за счет цифровизации производственных процессов.</t>
  </si>
  <si>
    <t xml:space="preserve">Количество сотруднкиов Компании и ДЗО, прошедших обучение или повысивших квалификации </t>
  </si>
  <si>
    <t>чел</t>
  </si>
  <si>
    <t>Обучение и повышение квалификации сотрудников</t>
  </si>
  <si>
    <t>Создание подразделения по инженерному консалтингу и технологическому аудиту.</t>
  </si>
  <si>
    <t>Доля себестоимости ДО в выручке ДО</t>
  </si>
  <si>
    <t>Сокращение расходов на хранение ТМЗ</t>
  </si>
  <si>
    <t>Цифровизация производственных и бизнес-процессов</t>
  </si>
  <si>
    <t>Построение интегрированной системы стратегического и операционного планирования</t>
  </si>
  <si>
    <t>Внедрение раздельного учета затрат</t>
  </si>
  <si>
    <t>Автоматизация складов</t>
  </si>
  <si>
    <t>Внедрение новой модели ТОиР оборудования</t>
  </si>
  <si>
    <t>Сокращение ТМЗ</t>
  </si>
  <si>
    <t>Внедрение категорийного управления закупками</t>
  </si>
  <si>
    <t>Рост производительности труда</t>
  </si>
  <si>
    <t>АО «НК «Казахстан инжиниринг» должен стать центром компетенций для ДЗО в становлении конкурентоспособными компаниями</t>
  </si>
  <si>
    <t> Внедрение новой системы мотивации</t>
  </si>
  <si>
    <t>  Усиление централизованной функции стандартизации и сертификации</t>
  </si>
  <si>
    <t xml:space="preserve">Внедрение процессно-ориентированного управления </t>
  </si>
  <si>
    <t xml:space="preserve"> Создание ОЦО (общий центр обслуживания – централизация вспомогательных функций)</t>
  </si>
  <si>
    <t>Совершенствование действующей системы КПД</t>
  </si>
  <si>
    <t>Повышение показателя рентабельности активов, ROA</t>
  </si>
  <si>
    <t>Создание совместных предприятий</t>
  </si>
  <si>
    <t>Создание консорциумов</t>
  </si>
  <si>
    <t>Уровень эффективности внутригрупповой коммуникации</t>
  </si>
  <si>
    <t>Разработка и реализация плана мероприятий по антикоррупционным мерам</t>
  </si>
  <si>
    <t>Формирование командного духа путем организации тренингов, корпоративного обучения, ротации кадров, тимбилдингов</t>
  </si>
  <si>
    <t xml:space="preserve">Увеличение доли женщин на уровне принятия решений </t>
  </si>
  <si>
    <t>Обеспечение гендерного баланса при подборе сотрудников</t>
  </si>
  <si>
    <t>Текучесть кадров</t>
  </si>
  <si>
    <t>Подписание коллективных договоров</t>
  </si>
  <si>
    <t>  Улучшение социального пакета</t>
  </si>
  <si>
    <t>Разработка и реализация стратегии по HR, включающую:                                                                    -  внедрение принципа двойной карьерной лестницы;                                                                                            -  индивидуальные планы развития сотрудников;                                                 - систему поощрений.</t>
  </si>
  <si>
    <t>Внедрение новой системы мотивации</t>
  </si>
  <si>
    <t>Нулевой уровень смертности</t>
  </si>
  <si>
    <t>Разработка и реализация плана мероприятий по производственной безопасности</t>
  </si>
  <si>
    <t>Внедрение системы управления безопасностью</t>
  </si>
  <si>
    <t>Активное внедрение и повышение роли производственных советов по охране труда на предприятиях</t>
  </si>
  <si>
    <t xml:space="preserve"> Доля ДО использующих «зеленые» технологии</t>
  </si>
  <si>
    <t>Энергоаудит предприятий: анализ текущей ситуации и потенциала энергосбережения</t>
  </si>
  <si>
    <t>разработка и реализация плана мероприятий по энергоэффективности, в частности, по внедрению «зеленых» технологий</t>
  </si>
  <si>
    <t>внедрение системы экологического менеджмента</t>
  </si>
  <si>
    <t>Коэффициент долговой нагрузки, Долг/EBITDA</t>
  </si>
  <si>
    <t>Рефинансирование и/или реструктуризация долга</t>
  </si>
  <si>
    <t>Корректное планирование и строгое исполнение бюджета</t>
  </si>
  <si>
    <t>ROIC</t>
  </si>
  <si>
    <t xml:space="preserve"> Развитие, модернизация и создание современных производств</t>
  </si>
  <si>
    <t>Участие и инициация государственных программ в сфере развития машиностроения</t>
  </si>
  <si>
    <t>Участие в крупных межотраслевых проектах</t>
  </si>
  <si>
    <t>Участие в планировании и реализации ГОЗ</t>
  </si>
  <si>
    <t>Подпись_________________</t>
  </si>
  <si>
    <t>Подпись_______________________</t>
  </si>
  <si>
    <t>Приложение 3</t>
  </si>
  <si>
    <t>утверждения, корректироки,</t>
  </si>
  <si>
    <t xml:space="preserve">Планов развития и Бюджетов </t>
  </si>
  <si>
    <t>АО "НИИ "Гидроприбор"</t>
  </si>
  <si>
    <t>на 2020-2024 годы</t>
  </si>
  <si>
    <t>Республика Казахстан</t>
  </si>
  <si>
    <t>г. Уральск</t>
  </si>
  <si>
    <t>Факт 2020 г.</t>
  </si>
  <si>
    <t>Факт  2020г.</t>
  </si>
  <si>
    <t>фак</t>
  </si>
  <si>
    <t>оценка</t>
  </si>
  <si>
    <t>в т.ч</t>
  </si>
  <si>
    <t>6 месяцев</t>
  </si>
  <si>
    <t>освоено за период  до начало планируемого года (ранее указанная сумма + 2020г. факт + 2021г. оценка)</t>
  </si>
  <si>
    <t>предстоит к освоению  в планируемом году (2022г.)</t>
  </si>
  <si>
    <t>Стратегический план развития Республики Казахстан до 2025 года</t>
  </si>
  <si>
    <t>Создание основ для новой экономики</t>
  </si>
  <si>
    <t>Стимулирование инноваций</t>
  </si>
  <si>
    <t>Инвестиции в основной капитал</t>
  </si>
  <si>
    <t>Стратегический план Министерства индустрии и инфратсруктурного развития РК на 2017-2021 годы</t>
  </si>
  <si>
    <t>Содействие индустриальному развитию и промышленной безопасности</t>
  </si>
  <si>
    <t>Рост инвестиций в основной капитал в обрабатывающую промышленность</t>
  </si>
  <si>
    <t>разработка проекта (НИОКР)</t>
  </si>
  <si>
    <t>капитальный ремонт основных средств</t>
  </si>
  <si>
    <t xml:space="preserve">модернизация и ремонт производственных объектов </t>
  </si>
  <si>
    <t xml:space="preserve">изготовление технологической оснастки </t>
  </si>
  <si>
    <t>Бухгалтерский баланс на 2021-2024 год</t>
  </si>
  <si>
    <t>Факт 2021 г.</t>
  </si>
  <si>
    <t>План 2023 г.</t>
  </si>
  <si>
    <t>Оценка 2022 г.</t>
  </si>
  <si>
    <t>Факт 2021г.</t>
  </si>
  <si>
    <t>План 2021г.</t>
  </si>
  <si>
    <t>Оценка 2022г.</t>
  </si>
  <si>
    <t>факт на 2021г.</t>
  </si>
  <si>
    <t>Оценка на 2022 г.</t>
  </si>
  <si>
    <t>План на 2023 г.</t>
  </si>
  <si>
    <t>Корректированный план мероприятий</t>
  </si>
  <si>
    <t xml:space="preserve">2018 г. </t>
  </si>
  <si>
    <t xml:space="preserve">2019 г. </t>
  </si>
  <si>
    <t>Национальный план развития Республики Казахстан до 2025 года</t>
  </si>
  <si>
    <t>Повышение ориентированности на результат и интересы граждан</t>
  </si>
  <si>
    <t>Систематизация подходов к ориентированности на результат</t>
  </si>
  <si>
    <t>ВВП на душу населения</t>
  </si>
  <si>
    <t>План развития Министерства индустрии и инфратсруктурного развития РК на 2020-2024 годы</t>
  </si>
  <si>
    <t>Содействие индустриальному развитию</t>
  </si>
  <si>
    <t>ИФО (индекс физического объема) производства продукции машиностроения</t>
  </si>
  <si>
    <t>Продвижение экспорта и диверсификации</t>
  </si>
  <si>
    <t>Развитие экспортоориентированных услуг</t>
  </si>
  <si>
    <t xml:space="preserve">Объем несырьевого экспорта товаров и услуг </t>
  </si>
  <si>
    <t>Развитие системы научных исследований</t>
  </si>
  <si>
    <t>Затраты в экономике на НИОКР</t>
  </si>
  <si>
    <t>ИФО производства продукции машиностроения</t>
  </si>
  <si>
    <t>Образование как основа экономического роста</t>
  </si>
  <si>
    <t>Поддержка предприятий в повышении квалификации сотрудников</t>
  </si>
  <si>
    <t>Рост производительности труда в курируемых отраслях обрабатывающей промышленности</t>
  </si>
  <si>
    <t>Технологическое обновление отраслей и цифровизация</t>
  </si>
  <si>
    <t>Развитие технологий будущего</t>
  </si>
  <si>
    <t>КП 6. Инвестиции в основной капитал</t>
  </si>
  <si>
    <t>Объем капитальных вложений ДО в % к объему доходов от реализации дочерних организаций</t>
  </si>
  <si>
    <t>Развитие инфраструктуры и устранение барьеров для цифровизации</t>
  </si>
  <si>
    <t>Индекс развития ИКТ ООН</t>
  </si>
  <si>
    <t xml:space="preserve">ВВП на душу населения </t>
  </si>
  <si>
    <t>Активное развитие экономической и торговой дипломатии</t>
  </si>
  <si>
    <t>КП 10. Приток прямых иностранных инвестиций</t>
  </si>
  <si>
    <t>тыс долларов США</t>
  </si>
  <si>
    <t>Сумма инвестированных партнерами средств в совместно реализуемые проекты на территории РК</t>
  </si>
  <si>
    <t>КП 11. Уровень эффективности внутригрупповой коммуникации</t>
  </si>
  <si>
    <t>Сохранение национальной идентичности</t>
  </si>
  <si>
    <t>Сохранение семейных ценностей и недопущение гендерной дискриминации</t>
  </si>
  <si>
    <t xml:space="preserve">КП 12. Увеличение доли женщин на уровне принятия решений </t>
  </si>
  <si>
    <t>Доля среднего предпринимательства в экономике</t>
  </si>
  <si>
    <t xml:space="preserve">КП 13. Сокращение доли государственного участия в экономике для увеличения доли среднего предпринимательства </t>
  </si>
  <si>
    <t>Кол-во реализованных активов</t>
  </si>
  <si>
    <t>Количество активов Компании, реализованных в рамках приватизации и реструктуризации</t>
  </si>
  <si>
    <t>Ориентирование системы подготовки кадров на требования новой экономики</t>
  </si>
  <si>
    <t>Развитие национальных систем прогнозирования и квалификаций</t>
  </si>
  <si>
    <t>Уровень безработицы (&lt;4,9%)</t>
  </si>
  <si>
    <t>КП 14. Текучесть кадров</t>
  </si>
  <si>
    <t>Воспитание прагматичного подхода к жизни</t>
  </si>
  <si>
    <t>Популяризация образа "ответственного гражданина"</t>
  </si>
  <si>
    <t>Ожидаемая продолжительность жизни при рождении (75 лет)</t>
  </si>
  <si>
    <t>Снижение общего уровня опасности производственных объектов в отраслях промышленности</t>
  </si>
  <si>
    <t>КП 15. Нулевой уровень смертности</t>
  </si>
  <si>
    <t>Энергоемкость обрабатывающей промышленности</t>
  </si>
  <si>
    <t>КП 16. Доля ДО использующих «зеленые» технологии</t>
  </si>
  <si>
    <t>Изменение роли государства в экономике</t>
  </si>
  <si>
    <t>Повышение эффективности программы приватизации</t>
  </si>
  <si>
    <t>КП 17. Коэффициент долговой нагрузки, Долг/EBITDA</t>
  </si>
  <si>
    <t>КП 18. ROIC</t>
  </si>
  <si>
    <t xml:space="preserve">от _________ ___________года  № </t>
  </si>
  <si>
    <t>Наименование организации :</t>
  </si>
  <si>
    <t>Трансформация системы управления и организации производственной деятельности - внедрение новой модели управления (с 2025 года)</t>
  </si>
  <si>
    <t>Привлечение бизнес-партнеров</t>
  </si>
  <si>
    <t>Приток прямых иностранных инвестиций</t>
  </si>
  <si>
    <t xml:space="preserve">Сокращение доли государственного участия в экономике для увеличения доли среднего предпринимательства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</si>
</sst>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99">
    <numFmt numFmtId="41" formatCode="_-* #,##0\ _₽_-;\-* #,##0\ _₽_-;_-* &quot;-&quot;\ _₽_-;_-@_-"/>
    <numFmt numFmtId="43" formatCode="_-* #,##0.00\ _₽_-;\-* #,##0.00\ _₽_-;_-* &quot;-&quot;??\ _₽_-;_-@_-"/>
    <numFmt numFmtId="164" formatCode="&quot;1.&quot;0"/>
    <numFmt numFmtId="165" formatCode="&quot;1.1.&quot;0"/>
    <numFmt numFmtId="166" formatCode="&quot;2.&quot;0"/>
    <numFmt numFmtId="167" formatCode="_(* #,##0.00_);_(* \(#,##0.00\);_(* &quot;-&quot;??_);_(@_)"/>
    <numFmt numFmtId="168" formatCode="_-* #,##0_р_._-;\-* #,##0_р_._-;_-* &quot;-&quot;??_р_._-;_-@_-"/>
    <numFmt numFmtId="169" formatCode="_(* #,##0_);_(* \(#,##0\);_(* &quot;-&quot;??_);_(@_)"/>
    <numFmt numFmtId="170" formatCode="0.0%"/>
    <numFmt numFmtId="171" formatCode="_-* #,##0&quot;тг.&quot;_-;\-* #,##0&quot;тг.&quot;_-;_-* &quot;-&quot;&quot;тг.&quot;_-;_-@_-"/>
    <numFmt numFmtId="172" formatCode="_(&quot;р.&quot;* #,##0.00_);_(&quot;р.&quot;* \(#,##0.00\);_(&quot;р.&quot;* &quot;-&quot;??_);_(@_)"/>
    <numFmt numFmtId="173" formatCode="_-* #,##0.00\ &quot;р.&quot;_-;\-* #,##0.00\ &quot;р.&quot;_-;_-* &quot;-&quot;??\ &quot;р.&quot;_-;_-@_-"/>
    <numFmt numFmtId="174" formatCode="_-* #,##0.00&quot;р.&quot;_-;\-* #,##0.00&quot;р.&quot;_-;_-* &quot;-&quot;??&quot;р.&quot;_-;_-@_-"/>
    <numFmt numFmtId="175" formatCode="_-* #,##0.00&quot;р.&quot;_-;\-* #,##0.00&quot;р.&quot;_-;_-* \-??&quot;р.&quot;_-;_-@_-"/>
    <numFmt numFmtId="176" formatCode="\ #,##0.00&quot;р. &quot;;\-#,##0.00&quot;р. &quot;;&quot; -&quot;#&quot;р. &quot;;@\ "/>
    <numFmt numFmtId="177" formatCode="_(* #,##0.0_);_(* \(#,##0.00\);_(* &quot;-&quot;??_);_(@_)"/>
    <numFmt numFmtId="178" formatCode="#,##0.0_);\(#,##0.0\)"/>
    <numFmt numFmtId="179" formatCode="#,##0.0\ ;\(#,##0.0\)"/>
    <numFmt numFmtId="180" formatCode="General_)"/>
    <numFmt numFmtId="181" formatCode="&quot;$&quot;#,##0.0_);[Red]\(&quot;$&quot;#,##0.0\)"/>
    <numFmt numFmtId="182" formatCode="0.000"/>
    <numFmt numFmtId="183" formatCode="\$#,##0.0_);[Red]&quot;($&quot;#,##0.0\)"/>
    <numFmt numFmtId="184" formatCode="\$#,##0.0\ ;[Red]&quot;($&quot;#,##0.0\)"/>
    <numFmt numFmtId="185" formatCode="#\ ##0_.\ &quot;zі&quot;\ 00\ &quot;gr&quot;;\(#\ ##0.00\z\і\)"/>
    <numFmt numFmtId="186" formatCode="#\ ##0&quot;  zі &quot;00&quot; gr&quot;;\(#\ ##0.00&quot;zі)&quot;"/>
    <numFmt numFmtId="187" formatCode="#\ ##0_.&quot; zі &quot;00&quot; gr&quot;;\(#\ ##0.00&quot;zі)&quot;"/>
    <numFmt numFmtId="188" formatCode="#\ ##0&quot;zі&quot;00&quot;gr&quot;;\(#\ ##0.00\z\і\)"/>
    <numFmt numFmtId="189" formatCode="#\ ##0&quot;zі&quot;00&quot;gr&quot;;\(#\ ##0.00&quot;zі)&quot;"/>
    <numFmt numFmtId="190" formatCode="#,##0.000_);\(#,##0.000\)"/>
    <numFmt numFmtId="191" formatCode="_-&quot;$&quot;* #,##0.00_-;\-&quot;$&quot;* #,##0.00_-;_-&quot;$&quot;* &quot;-&quot;??_-;_-@_-"/>
    <numFmt numFmtId="192" formatCode="&quot; $&quot;#,##0.00\ ;&quot;-$&quot;#,##0.00\ ;&quot; $-&quot;#\ ;@\ "/>
    <numFmt numFmtId="193" formatCode="_-\$* #,##0.00_-;&quot;-$&quot;* #,##0.00_-;_-\$* \-??_-;_-@_-"/>
    <numFmt numFmtId="194" formatCode="0.0%;\(0.0%\)"/>
    <numFmt numFmtId="195" formatCode="&quot;$&quot;#,\);\(&quot;$&quot;#,##0\)"/>
    <numFmt numFmtId="196" formatCode="_(* #,##0_);_(* \(#,##0\);_(* &quot;-&quot;_);_(@_)"/>
    <numFmt numFmtId="197" formatCode="_-* #,##0\ _р_._-;\-* #,##0\ _р_._-;_-* &quot;-&quot;\ _р_._-;_-@_-"/>
    <numFmt numFmtId="198" formatCode="\ #,##0\ ;&quot; (&quot;#,##0\);&quot; - &quot;;@\ "/>
    <numFmt numFmtId="199" formatCode="_-* #,##0.00_р_._-;\-* #,##0.00_р_._-;_-* &quot;-&quot;??_р_._-;_-@_-"/>
    <numFmt numFmtId="200" formatCode="_-* #,##0.00\ _р_._-;\-* #,##0.00\ _р_._-;_-* &quot;-&quot;??\ _р_._-;_-@_-"/>
    <numFmt numFmtId="201" formatCode="\60\4\7\:"/>
    <numFmt numFmtId="202" formatCode="* \(#,##0\);* #,##0_);&quot;-&quot;??_);@"/>
    <numFmt numFmtId="203" formatCode="&quot;$&quot;#,##0_);[Red]\(&quot;$&quot;#,##0\)"/>
    <numFmt numFmtId="204" formatCode="\$#,##0_);[Red]&quot;($&quot;#,##0\)"/>
    <numFmt numFmtId="205" formatCode="\$#,##0\ ;\(\$#,##0\)"/>
    <numFmt numFmtId="206" formatCode="[$-409]d\-mmm\-yy;@"/>
    <numFmt numFmtId="207" formatCode="d\-mmm\-yy;@"/>
    <numFmt numFmtId="208" formatCode="[$-409]d\-mmm;@"/>
    <numFmt numFmtId="209" formatCode="d\-mmm;@"/>
    <numFmt numFmtId="210" formatCode="* #,##0_);* \(#,##0\);&quot;-&quot;??_);@"/>
    <numFmt numFmtId="211" formatCode="* #,##0_);* \(#,##0\);\-??_);@"/>
    <numFmt numFmtId="212" formatCode="_([$€-2]* #,##0.00_);_([$€-2]* \(#,##0.00\);_([$€-2]* &quot;-&quot;??_)"/>
    <numFmt numFmtId="213" formatCode="_-* #,##0.00[$€-1]_-;\-* #,##0.00[$€-1]_-;_-* &quot;-&quot;??[$€-1]_-"/>
    <numFmt numFmtId="214" formatCode="#,##0_);[Red]\(#,##0\);\-_)"/>
    <numFmt numFmtId="215" formatCode="_(#,##0;\(#,##0\);\-;&quot;  &quot;@"/>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0.00&quot; $&quot;;[Red]\-#,##0.00&quot; $&quot;"/>
    <numFmt numFmtId="221" formatCode="_(* #,##0,_);_(* \(#,##0,\);_(* &quot;-&quot;_);_(@_)"/>
    <numFmt numFmtId="222" formatCode="_(* #,##0,_);_(* \(#,##0,\);_(* \-_);_(@_)"/>
    <numFmt numFmtId="223" formatCode="\ #,##0,\ ;&quot; (&quot;#,##0,\);&quot; - &quot;;@\ "/>
    <numFmt numFmtId="224" formatCode="0%_);\(0%\)"/>
    <numFmt numFmtId="225" formatCode="0%\ ;\(0%\)"/>
    <numFmt numFmtId="226" formatCode="_-* #,##0\ _$_-;\-* #,##0\ _$_-;_-* &quot;-&quot;\ _$_-;_-@_-"/>
    <numFmt numFmtId="227" formatCode="\ #,##0&quot;    &quot;;\-#,##0&quot;    &quot;;&quot; -    &quot;;@\ "/>
    <numFmt numFmtId="228" formatCode="_-* #,##0\ _$_-;\-* #,##0\ _$_-;_-* &quot;- &quot;_$_-;_-@_-"/>
    <numFmt numFmtId="229" formatCode="&quot;$&quot;#,\);\(&quot;$&quot;#,\)"/>
    <numFmt numFmtId="230" formatCode="\+0.0;\-0.0"/>
    <numFmt numFmtId="231" formatCode="\+0.0%;\-0.0%"/>
    <numFmt numFmtId="232" formatCode="&quot;$&quot;#,##0"/>
    <numFmt numFmtId="233" formatCode="#\ ##0&quot;zі&quot;_.00&quot;gr&quot;;\(#\ ##0.00\z\і\)"/>
    <numFmt numFmtId="234" formatCode="#\ ##0&quot;zі &quot;00&quot;gr&quot;;\(#\ ##0.00&quot;zі)&quot;"/>
    <numFmt numFmtId="235" formatCode="#\ ##0&quot;zі&quot;_.00&quot;gr&quot;;\(#\ ##0.00&quot;zі)&quot;"/>
    <numFmt numFmtId="236" formatCode="#\ ##0&quot;zі&quot;.00&quot;gr&quot;;\(#\ ##0&quot;zі&quot;.00&quot;gr&quot;\)"/>
    <numFmt numFmtId="237" formatCode="#\ ##0.00&quot;zіgr&quot;;\(#\ ##0.00&quot;zіgr)&quot;"/>
    <numFmt numFmtId="238" formatCode="#\ ##0&quot;zі&quot;.00&quot;gr&quot;;\(#\ ##0&quot;zі&quot;.00&quot;gr)&quot;"/>
    <numFmt numFmtId="239" formatCode="&quot;$&quot;#,;\(&quot;$&quot;#,\)"/>
    <numFmt numFmtId="240" formatCode="General\ "/>
    <numFmt numFmtId="241" formatCode="#,##0;[Red]\-#,##0"/>
    <numFmt numFmtId="242" formatCode="_-* #,##0.00_-;\-* #,##0.00_-;_-* &quot;-&quot;??_-;_-@_-"/>
    <numFmt numFmtId="243" formatCode="_-* #,##0\ &quot;FB&quot;_-;\-* #,##0\ &quot;FB&quot;_-;_-* &quot;-&quot;\ &quot;FB&quot;_-;_-@_-"/>
    <numFmt numFmtId="244" formatCode="_-* #,##0.00\ _F_B_-;\-* #,##0.00\ _F_B_-;_-* &quot;-&quot;??\ _F_B_-;_-@_-"/>
    <numFmt numFmtId="245" formatCode="\ #,##0.00&quot;    &quot;;\-#,##0.00&quot;    &quot;;&quot; -&quot;#&quot;    &quot;;@\ "/>
    <numFmt numFmtId="246" formatCode="_-* #,##0.00_р_._-;\-* #,##0.00_р_._-;_-* \-??_р_._-;_-@_-"/>
    <numFmt numFmtId="247" formatCode="_-* #,##0.0\ _₽_-;\-* #,##0.0\ _₽_-;_-* &quot;-&quot;??\ _₽_-;_-@_-"/>
    <numFmt numFmtId="248" formatCode="_-* #,##0.0_р_._-;\-* #,##0.0_р_._-;_-* &quot;-&quot;??_р_._-;_-@_-"/>
    <numFmt numFmtId="249" formatCode="_(* #,##0.0000_);_(* \(#,##0.0000\);_(* &quot;-&quot;_);_(@_)"/>
    <numFmt numFmtId="250" formatCode="#,##0.0"/>
    <numFmt numFmtId="251" formatCode="_(* #,##0.000000_);_(* \(#,##0.000000\);_(* &quot;-&quot;_);_(@_)"/>
    <numFmt numFmtId="252" formatCode="&quot;19.&quot;0"/>
    <numFmt numFmtId="253" formatCode="0.0"/>
    <numFmt numFmtId="254" formatCode="_-* #,##0.000_р_._-;\-* #,##0.000_р_._-;_-* &quot;-&quot;??_р_._-;_-@_-"/>
    <numFmt numFmtId="255" formatCode="_(* #,##0.0_);_(* \(#,##0.0\);_(* &quot;-&quot;_);_(@_)"/>
    <numFmt numFmtId="256" formatCode="#,##0.000"/>
    <numFmt numFmtId="257" formatCode="_-* #,##0\ _₽_-;\-* #,##0\ _₽_-;_-* &quot;-&quot;??\ _₽_-;_-@_-"/>
    <numFmt numFmtId="258" formatCode="#,##0.0000000"/>
    <numFmt numFmtId="259" formatCode="_-* #,##0.00\ _₽_-;\-* #,##0.00\ _₽_-;_-* &quot;-&quot;\ _₽_-;_-@_-"/>
    <numFmt numFmtId="260" formatCode="0.00000"/>
  </numFmts>
  <fonts count="155">
    <font>
      <sz val="11"/>
      <color indexed="8"/>
      <name val="Calibri"/>
      <family val="2"/>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9"/>
      <color indexed="8"/>
      <name val="Times New Roman"/>
      <family val="1"/>
      <charset val="204"/>
    </font>
    <font>
      <b/>
      <sz val="14"/>
      <color indexed="8"/>
      <name val="Times New Roman"/>
      <family val="1"/>
      <charset val="204"/>
    </font>
    <font>
      <b/>
      <sz val="9"/>
      <color indexed="8"/>
      <name val="Times New Roman"/>
      <family val="1"/>
      <charset val="204"/>
    </font>
    <font>
      <b/>
      <sz val="10"/>
      <color indexed="8"/>
      <name val="Times New Roman"/>
      <family val="1"/>
      <charset val="204"/>
    </font>
    <font>
      <sz val="11"/>
      <color theme="1"/>
      <name val="Calibri"/>
      <family val="2"/>
      <scheme val="minor"/>
    </font>
    <font>
      <sz val="10"/>
      <name val="Arial Cyr"/>
      <charset val="204"/>
    </font>
    <font>
      <sz val="10"/>
      <name val="Helv"/>
    </font>
    <font>
      <b/>
      <sz val="11"/>
      <name val="Times New Roman"/>
      <family val="1"/>
      <charset val="204"/>
    </font>
    <font>
      <sz val="10"/>
      <color indexed="0"/>
      <name val="Helv"/>
      <charset val="204"/>
    </font>
    <font>
      <sz val="10"/>
      <name val="MS Sans Serif"/>
      <family val="2"/>
      <charset val="204"/>
    </font>
    <font>
      <sz val="10"/>
      <color indexed="8"/>
      <name val="MS Sans Serif"/>
      <family val="2"/>
      <charset val="204"/>
    </font>
    <font>
      <sz val="10"/>
      <color indexed="8"/>
      <name val="MS Sans Serif"/>
      <family val="2"/>
    </font>
    <font>
      <sz val="10"/>
      <color indexed="8"/>
      <name val="Arial"/>
      <family val="2"/>
      <charset val="204"/>
    </font>
    <font>
      <sz val="10"/>
      <name val="Arial Cyr"/>
      <family val="2"/>
      <charset val="204"/>
    </font>
    <font>
      <b/>
      <sz val="1"/>
      <color indexed="8"/>
      <name val="Courier"/>
      <family val="3"/>
    </font>
    <font>
      <sz val="10"/>
      <name val="Arial"/>
      <family val="2"/>
      <charset val="204"/>
    </font>
    <font>
      <sz val="10"/>
      <name val="Arial"/>
      <family val="2"/>
    </font>
    <font>
      <sz val="10"/>
      <name val="Arial Cyr"/>
    </font>
    <font>
      <sz val="10"/>
      <name val="Helv"/>
      <charset val="204"/>
    </font>
    <font>
      <sz val="1"/>
      <color indexed="8"/>
      <name val="Courier"/>
      <family val="3"/>
    </font>
    <font>
      <sz val="1"/>
      <color indexed="8"/>
      <name val="Courier"/>
      <family val="1"/>
      <charset val="204"/>
    </font>
    <font>
      <sz val="1"/>
      <color indexed="8"/>
      <name val="Courier"/>
      <family val="3"/>
      <charset val="204"/>
    </font>
    <font>
      <sz val="1"/>
      <color indexed="8"/>
      <name val="Courier New"/>
      <family val="3"/>
    </font>
    <font>
      <sz val="1"/>
      <color indexed="8"/>
      <name val="Courier New"/>
      <family val="1"/>
      <charset val="204"/>
    </font>
    <font>
      <b/>
      <sz val="1"/>
      <color indexed="8"/>
      <name val="Courier"/>
      <family val="1"/>
      <charset val="204"/>
    </font>
    <font>
      <b/>
      <sz val="1"/>
      <color indexed="8"/>
      <name val="Courier New"/>
      <family val="3"/>
    </font>
    <font>
      <b/>
      <sz val="1"/>
      <color indexed="8"/>
      <name val="Courier New"/>
      <family val="1"/>
      <charset val="204"/>
    </font>
    <font>
      <sz val="11"/>
      <color indexed="8"/>
      <name val="Calibri"/>
      <family val="2"/>
    </font>
    <font>
      <sz val="11"/>
      <color indexed="9"/>
      <name val="Calibri"/>
      <family val="2"/>
    </font>
    <font>
      <sz val="11"/>
      <color indexed="9"/>
      <name val="Calibri"/>
      <family val="2"/>
      <charset val="204"/>
    </font>
    <font>
      <sz val="11"/>
      <color indexed="20"/>
      <name val="Calibri"/>
      <family val="2"/>
    </font>
    <font>
      <sz val="10"/>
      <name val="Courier"/>
      <family val="3"/>
    </font>
    <font>
      <b/>
      <sz val="10"/>
      <color indexed="8"/>
      <name val="Arial"/>
      <family val="2"/>
    </font>
    <font>
      <sz val="10"/>
      <color indexed="8"/>
      <name val="Arial"/>
      <family val="2"/>
    </font>
    <font>
      <sz val="9"/>
      <name val="Times New Roman"/>
      <family val="1"/>
    </font>
    <font>
      <sz val="10"/>
      <name val="Pragmatica"/>
    </font>
    <font>
      <sz val="10"/>
      <name val="Pragmatica"/>
      <charset val="204"/>
    </font>
    <font>
      <b/>
      <sz val="11"/>
      <color indexed="52"/>
      <name val="Calibri"/>
      <family val="2"/>
    </font>
    <font>
      <b/>
      <sz val="11"/>
      <color indexed="53"/>
      <name val="Calibri"/>
      <family val="2"/>
    </font>
    <font>
      <b/>
      <sz val="11"/>
      <color indexed="9"/>
      <name val="Calibri"/>
      <family val="2"/>
    </font>
    <font>
      <sz val="10"/>
      <color indexed="24"/>
      <name val="Arial"/>
      <family val="2"/>
      <charset val="204"/>
    </font>
    <font>
      <sz val="10"/>
      <name val="Times New Roman"/>
      <family val="1"/>
    </font>
    <font>
      <sz val="10"/>
      <name val="Courier"/>
      <family val="1"/>
      <charset val="204"/>
    </font>
    <font>
      <sz val="10"/>
      <name val="MS Sans Serif"/>
      <family val="2"/>
    </font>
    <font>
      <sz val="12"/>
      <name val="Tms Rmn"/>
      <charset val="204"/>
    </font>
    <font>
      <sz val="12"/>
      <name val="Times New Roman"/>
      <family val="1"/>
      <charset val="204"/>
    </font>
    <font>
      <sz val="12"/>
      <name val="Times"/>
    </font>
    <font>
      <sz val="12"/>
      <name val="Times New Roman CYR"/>
      <charset val="204"/>
    </font>
    <font>
      <i/>
      <sz val="11"/>
      <color indexed="23"/>
      <name val="Calibri"/>
      <family val="2"/>
    </font>
    <font>
      <sz val="10"/>
      <color indexed="12"/>
      <name val="Arial"/>
      <family val="2"/>
      <charset val="204"/>
    </font>
    <font>
      <sz val="10"/>
      <color indexed="12"/>
      <name val="Arial"/>
      <family val="2"/>
    </font>
    <font>
      <u/>
      <sz val="10"/>
      <color indexed="20"/>
      <name val="Arial Cyr"/>
      <charset val="204"/>
    </font>
    <font>
      <sz val="10"/>
      <color indexed="62"/>
      <name val="Arial"/>
      <family val="2"/>
    </font>
    <font>
      <sz val="10"/>
      <color indexed="62"/>
      <name val="Arial"/>
      <family val="2"/>
      <charset val="204"/>
    </font>
    <font>
      <sz val="11"/>
      <color indexed="17"/>
      <name val="Calibri"/>
      <family val="2"/>
    </font>
    <font>
      <sz val="8"/>
      <name val="Arial"/>
      <family val="2"/>
    </font>
    <font>
      <sz val="8"/>
      <name val="Arial"/>
      <family val="2"/>
      <charset val="204"/>
    </font>
    <font>
      <sz val="12"/>
      <name val="Univers (WN)"/>
      <family val="2"/>
    </font>
    <font>
      <b/>
      <sz val="12"/>
      <name val="Arial"/>
      <family val="2"/>
    </font>
    <font>
      <b/>
      <sz val="12"/>
      <name val="Arial"/>
      <family val="2"/>
      <charset val="204"/>
    </font>
    <font>
      <b/>
      <sz val="10"/>
      <name val="Arial"/>
      <family val="2"/>
    </font>
    <font>
      <b/>
      <sz val="15"/>
      <color indexed="56"/>
      <name val="Calibri"/>
      <family val="2"/>
    </font>
    <font>
      <b/>
      <sz val="15"/>
      <color indexed="56"/>
      <name val="Calibri"/>
      <family val="2"/>
      <charset val="204"/>
    </font>
    <font>
      <b/>
      <sz val="15"/>
      <color indexed="62"/>
      <name val="Calibri"/>
      <family val="2"/>
    </font>
    <font>
      <b/>
      <sz val="13"/>
      <color indexed="56"/>
      <name val="Calibri"/>
      <family val="2"/>
    </font>
    <font>
      <b/>
      <sz val="13"/>
      <color indexed="56"/>
      <name val="Calibri"/>
      <family val="2"/>
      <charset val="204"/>
    </font>
    <font>
      <b/>
      <sz val="13"/>
      <color indexed="62"/>
      <name val="Calibri"/>
      <family val="2"/>
    </font>
    <font>
      <b/>
      <sz val="11"/>
      <color indexed="56"/>
      <name val="Calibri"/>
      <family val="2"/>
    </font>
    <font>
      <b/>
      <sz val="11"/>
      <color indexed="56"/>
      <name val="Arial Cyr"/>
      <family val="2"/>
      <charset val="204"/>
    </font>
    <font>
      <b/>
      <sz val="11"/>
      <color indexed="62"/>
      <name val="Calibri"/>
      <family val="2"/>
    </font>
    <font>
      <b/>
      <sz val="10"/>
      <name val="Arial"/>
      <family val="2"/>
      <charset val="204"/>
    </font>
    <font>
      <u/>
      <sz val="10"/>
      <color indexed="12"/>
      <name val="Arial Cyr"/>
      <charset val="204"/>
    </font>
    <font>
      <b/>
      <sz val="10"/>
      <color indexed="56"/>
      <name val="Arial"/>
      <family val="2"/>
      <charset val="204"/>
    </font>
    <font>
      <sz val="10"/>
      <color indexed="56"/>
      <name val="Arial"/>
      <family val="2"/>
      <charset val="204"/>
    </font>
    <font>
      <sz val="11"/>
      <color indexed="52"/>
      <name val="Calibri"/>
      <family val="2"/>
    </font>
    <font>
      <sz val="11"/>
      <color indexed="53"/>
      <name val="Calibri"/>
      <family val="2"/>
    </font>
    <font>
      <sz val="11"/>
      <color indexed="60"/>
      <name val="Calibri"/>
      <family val="2"/>
    </font>
    <font>
      <sz val="10"/>
      <color theme="1"/>
      <name val="Calibri"/>
      <family val="2"/>
      <scheme val="minor"/>
    </font>
    <font>
      <sz val="10"/>
      <color indexed="8"/>
      <name val="Calibri"/>
      <family val="2"/>
    </font>
    <font>
      <sz val="8"/>
      <name val="Helv"/>
      <charset val="204"/>
    </font>
    <font>
      <sz val="8"/>
      <name val="Helv"/>
    </font>
    <font>
      <b/>
      <sz val="11"/>
      <color indexed="63"/>
      <name val="Calibri"/>
      <family val="2"/>
    </font>
    <font>
      <sz val="12"/>
      <color indexed="8"/>
      <name val="Times New Roman"/>
      <family val="1"/>
    </font>
    <font>
      <sz val="12"/>
      <color indexed="8"/>
      <name val="Times New Roman"/>
      <family val="1"/>
      <charset val="204"/>
    </font>
    <font>
      <sz val="10"/>
      <color indexed="39"/>
      <name val="Arial"/>
      <family val="2"/>
    </font>
    <font>
      <b/>
      <sz val="12"/>
      <color indexed="8"/>
      <name val="Arial"/>
      <family val="2"/>
    </font>
    <font>
      <b/>
      <sz val="12"/>
      <color indexed="8"/>
      <name val="Arial"/>
      <family val="2"/>
      <charset val="204"/>
    </font>
    <font>
      <b/>
      <sz val="16"/>
      <color indexed="23"/>
      <name val="Arial"/>
      <family val="2"/>
    </font>
    <font>
      <b/>
      <sz val="16"/>
      <color indexed="23"/>
      <name val="Arial"/>
      <family val="2"/>
      <charset val="204"/>
    </font>
    <font>
      <sz val="10"/>
      <color indexed="10"/>
      <name val="Arial"/>
      <family val="2"/>
    </font>
    <font>
      <sz val="10"/>
      <name val="NTHelvetica/Cyrillic"/>
      <charset val="204"/>
    </font>
    <font>
      <sz val="10"/>
      <name val="Arial Narrow"/>
      <family val="2"/>
      <charset val="204"/>
    </font>
    <font>
      <b/>
      <sz val="10"/>
      <color indexed="10"/>
      <name val="Arial"/>
      <family val="2"/>
    </font>
    <font>
      <b/>
      <sz val="10"/>
      <color indexed="10"/>
      <name val="Arial"/>
      <family val="2"/>
      <charset val="204"/>
    </font>
    <font>
      <b/>
      <sz val="18"/>
      <color indexed="56"/>
      <name val="Cambria"/>
      <family val="2"/>
    </font>
    <font>
      <b/>
      <sz val="18"/>
      <color indexed="62"/>
      <name val="Cambria"/>
      <family val="2"/>
    </font>
    <font>
      <b/>
      <sz val="11"/>
      <color indexed="8"/>
      <name val="Calibri"/>
      <family val="2"/>
    </font>
    <font>
      <b/>
      <sz val="11"/>
      <color indexed="8"/>
      <name val="Calibri"/>
      <family val="2"/>
      <charset val="204"/>
    </font>
    <font>
      <b/>
      <sz val="14"/>
      <name val="Times New Roman"/>
      <family val="1"/>
      <charset val="204"/>
    </font>
    <font>
      <sz val="11"/>
      <color indexed="10"/>
      <name val="Calibri"/>
      <family val="2"/>
    </font>
    <font>
      <sz val="11"/>
      <color indexed="62"/>
      <name val="Calibri"/>
      <family val="2"/>
      <charset val="204"/>
    </font>
    <font>
      <sz val="10"/>
      <color indexed="62"/>
      <name val="Arial Cyr"/>
      <family val="2"/>
      <charset val="204"/>
    </font>
    <font>
      <b/>
      <sz val="11"/>
      <color indexed="63"/>
      <name val="Calibri"/>
      <family val="2"/>
      <charset val="204"/>
    </font>
    <font>
      <b/>
      <sz val="10"/>
      <color indexed="63"/>
      <name val="Arial Cyr"/>
      <family val="2"/>
      <charset val="204"/>
    </font>
    <font>
      <b/>
      <sz val="11"/>
      <color indexed="52"/>
      <name val="Calibri"/>
      <family val="2"/>
      <charset val="204"/>
    </font>
    <font>
      <b/>
      <sz val="10"/>
      <color indexed="52"/>
      <name val="Arial Cyr"/>
      <family val="2"/>
      <charset val="204"/>
    </font>
    <font>
      <u/>
      <sz val="11"/>
      <color indexed="12"/>
      <name val="Calibri"/>
      <family val="2"/>
      <charset val="204"/>
    </font>
    <font>
      <u/>
      <sz val="10"/>
      <color indexed="12"/>
      <name val="Arial Cyr"/>
      <family val="2"/>
      <charset val="204"/>
    </font>
    <font>
      <u/>
      <sz val="7.5"/>
      <color indexed="12"/>
      <name val="Times New Roman Cyr"/>
      <family val="1"/>
      <charset val="204"/>
    </font>
    <font>
      <b/>
      <sz val="10"/>
      <name val="Arial Cyr"/>
      <family val="2"/>
      <charset val="204"/>
    </font>
    <font>
      <b/>
      <sz val="10"/>
      <name val="Arial Cyr"/>
      <family val="2"/>
    </font>
    <font>
      <sz val="12"/>
      <color indexed="24"/>
      <name val="Arial"/>
      <family val="2"/>
      <charset val="204"/>
    </font>
    <font>
      <b/>
      <i/>
      <sz val="10"/>
      <name val="Arial Cyr"/>
      <family val="2"/>
      <charset val="204"/>
    </font>
    <font>
      <b/>
      <sz val="13"/>
      <color indexed="56"/>
      <name val="Arial Cyr"/>
      <family val="2"/>
      <charset val="204"/>
    </font>
    <font>
      <b/>
      <sz val="11"/>
      <color indexed="56"/>
      <name val="Calibri"/>
      <family val="2"/>
      <charset val="204"/>
    </font>
    <font>
      <b/>
      <sz val="18"/>
      <color indexed="24"/>
      <name val="Arial"/>
      <family val="2"/>
      <charset val="204"/>
    </font>
    <font>
      <b/>
      <sz val="12"/>
      <color indexed="24"/>
      <name val="Arial"/>
      <family val="2"/>
      <charset val="204"/>
    </font>
    <font>
      <b/>
      <sz val="10"/>
      <color indexed="12"/>
      <name val="Arial Cyr"/>
      <family val="2"/>
      <charset val="204"/>
    </font>
    <font>
      <b/>
      <sz val="10"/>
      <color indexed="12"/>
      <name val="Arial Cyr"/>
      <family val="2"/>
    </font>
    <font>
      <b/>
      <sz val="10"/>
      <color indexed="8"/>
      <name val="Arial Cyr"/>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9"/>
      <color theme="1"/>
      <name val="Calibri"/>
      <family val="2"/>
      <charset val="204"/>
      <scheme val="minor"/>
    </font>
    <font>
      <sz val="10"/>
      <color indexed="8"/>
      <name val="Arial Cyr"/>
      <family val="2"/>
      <charset val="204"/>
    </font>
    <font>
      <sz val="10"/>
      <color theme="1"/>
      <name val="Arial Cyr"/>
      <family val="2"/>
      <charset val="204"/>
    </font>
    <font>
      <sz val="11"/>
      <color indexed="20"/>
      <name val="Calibri"/>
      <family val="2"/>
      <charset val="204"/>
    </font>
    <font>
      <i/>
      <sz val="11"/>
      <color indexed="23"/>
      <name val="Calibri"/>
      <family val="2"/>
      <charset val="204"/>
    </font>
    <font>
      <i/>
      <sz val="10"/>
      <color indexed="23"/>
      <name val="Arial Cyr"/>
      <family val="2"/>
      <charset val="204"/>
    </font>
    <font>
      <sz val="11"/>
      <color indexed="52"/>
      <name val="Calibri"/>
      <family val="2"/>
      <charset val="204"/>
    </font>
    <font>
      <sz val="10"/>
      <color indexed="52"/>
      <name val="Arial Cyr"/>
      <family val="2"/>
      <charset val="204"/>
    </font>
    <font>
      <sz val="11"/>
      <color indexed="10"/>
      <name val="Calibri"/>
      <family val="2"/>
      <charset val="204"/>
    </font>
    <font>
      <sz val="10"/>
      <color indexed="10"/>
      <name val="Arial Cyr"/>
      <family val="2"/>
      <charset val="204"/>
    </font>
    <font>
      <sz val="11"/>
      <color indexed="17"/>
      <name val="Calibri"/>
      <family val="2"/>
      <charset val="204"/>
    </font>
    <font>
      <sz val="10"/>
      <name val="Arial"/>
      <family val="2"/>
      <charset val="204"/>
    </font>
    <font>
      <b/>
      <sz val="12"/>
      <name val="Times New Roman"/>
      <family val="1"/>
      <charset val="204"/>
    </font>
    <font>
      <i/>
      <sz val="12"/>
      <name val="Times New Roman"/>
      <family val="1"/>
      <charset val="204"/>
    </font>
    <font>
      <b/>
      <i/>
      <sz val="12"/>
      <name val="Times New Roman"/>
      <family val="1"/>
      <charset val="204"/>
    </font>
    <font>
      <b/>
      <sz val="10"/>
      <name val="Times New Roman"/>
      <family val="1"/>
      <charset val="204"/>
    </font>
    <font>
      <sz val="10"/>
      <name val="Times New Roman"/>
      <family val="1"/>
      <charset val="204"/>
    </font>
    <font>
      <i/>
      <sz val="10"/>
      <name val="Times New Roman"/>
      <family val="1"/>
      <charset val="204"/>
    </font>
    <font>
      <b/>
      <sz val="9"/>
      <name val="Times New Roman"/>
      <family val="1"/>
      <charset val="204"/>
    </font>
    <font>
      <sz val="9"/>
      <name val="Times New Roman"/>
      <family val="1"/>
      <charset val="204"/>
    </font>
    <font>
      <sz val="11"/>
      <name val="Calibri"/>
      <family val="2"/>
      <charset val="204"/>
    </font>
    <font>
      <sz val="12"/>
      <color theme="0"/>
      <name val="Times New Roman"/>
      <family val="1"/>
      <charset val="204"/>
    </font>
    <font>
      <sz val="11"/>
      <name val="Calibri"/>
      <family val="2"/>
      <charset val="204"/>
      <scheme val="minor"/>
    </font>
    <font>
      <b/>
      <sz val="16"/>
      <name val="Times New Roman"/>
      <family val="1"/>
      <charset val="204"/>
    </font>
    <font>
      <sz val="20"/>
      <name val="Times New Roman"/>
      <family val="1"/>
      <charset val="204"/>
    </font>
    <font>
      <b/>
      <sz val="20"/>
      <name val="Times New Roman"/>
      <family val="1"/>
      <charset val="204"/>
    </font>
    <font>
      <sz val="14"/>
      <name val="Times New Roman"/>
      <family val="1"/>
      <charset val="204"/>
    </font>
    <font>
      <sz val="12"/>
      <color rgb="FFFF0000"/>
      <name val="Times New Roman"/>
      <family val="1"/>
      <charset val="204"/>
    </font>
  </fonts>
  <fills count="87">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2"/>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4"/>
      </patternFill>
    </fill>
    <fill>
      <patternFill patternType="solid">
        <fgColor indexed="53"/>
      </patternFill>
    </fill>
    <fill>
      <patternFill patternType="solid">
        <fgColor indexed="11"/>
        <bgColor indexed="11"/>
      </patternFill>
    </fill>
    <fill>
      <patternFill patternType="solid">
        <fgColor indexed="44"/>
        <bgColor indexed="64"/>
      </patternFill>
    </fill>
    <fill>
      <patternFill patternType="solid">
        <fgColor indexed="23"/>
      </patternFill>
    </fill>
    <fill>
      <patternFill patternType="solid">
        <fgColor indexed="26"/>
        <bgColor indexed="26"/>
      </patternFill>
    </fill>
    <fill>
      <patternFill patternType="solid">
        <fgColor indexed="33"/>
        <bgColor indexed="33"/>
      </patternFill>
    </fill>
    <fill>
      <patternFill patternType="solid">
        <fgColor indexed="9"/>
        <bgColor indexed="64"/>
      </patternFill>
    </fill>
    <fill>
      <patternFill patternType="solid">
        <fgColor indexed="43"/>
      </patternFill>
    </fill>
    <fill>
      <patternFill patternType="solid">
        <fgColor indexed="14"/>
        <bgColor indexed="64"/>
      </patternFill>
    </fill>
    <fill>
      <patternFill patternType="solid">
        <fgColor indexed="50"/>
      </patternFill>
    </fill>
    <fill>
      <patternFill patternType="solid">
        <fgColor indexed="22"/>
        <bgColor indexed="64"/>
      </patternFill>
    </fill>
    <fill>
      <patternFill patternType="solid">
        <fgColor indexed="22"/>
        <bgColor indexed="31"/>
      </patternFill>
    </fill>
    <fill>
      <patternFill patternType="solid">
        <fgColor indexed="22"/>
        <bgColor indexed="41"/>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bgColor indexed="9"/>
      </patternFill>
    </fill>
    <fill>
      <patternFill patternType="solid">
        <fgColor indexed="43"/>
        <bgColor indexed="26"/>
      </patternFill>
    </fill>
    <fill>
      <patternFill patternType="solid">
        <fgColor indexed="43"/>
        <bgColor indexed="57"/>
      </patternFill>
    </fill>
    <fill>
      <patternFill patternType="solid">
        <fgColor indexed="9"/>
        <bgColor indexed="41"/>
      </patternFill>
    </fill>
    <fill>
      <patternFill patternType="solid">
        <fgColor indexed="9"/>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4"/>
      </patternFill>
    </fill>
    <fill>
      <patternFill patternType="solid">
        <fgColor theme="8" tint="0.79998168889431442"/>
        <bgColor indexed="64"/>
      </patternFill>
    </fill>
    <fill>
      <patternFill patternType="solid">
        <fgColor rgb="FFFFFF00"/>
        <bgColor indexed="64"/>
      </patternFill>
    </fill>
  </fills>
  <borders count="9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style="medium">
        <color indexed="8"/>
      </top>
      <bottom style="medium">
        <color indexed="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double">
        <color indexed="64"/>
      </top>
      <bottom style="double">
        <color indexed="64"/>
      </bottom>
      <diagonal/>
    </border>
    <border>
      <left/>
      <right/>
      <top style="double">
        <color indexed="8"/>
      </top>
      <bottom style="double">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5"/>
      </bottom>
      <diagonal/>
    </border>
    <border>
      <left/>
      <right/>
      <top/>
      <bottom style="medium">
        <color indexed="30"/>
      </bottom>
      <diagonal/>
    </border>
    <border>
      <left/>
      <right/>
      <top/>
      <bottom style="medium">
        <color indexed="55"/>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right/>
      <top style="thin">
        <color indexed="49"/>
      </top>
      <bottom style="double">
        <color indexed="49"/>
      </bottom>
      <diagonal/>
    </border>
    <border>
      <left style="hair">
        <color indexed="64"/>
      </left>
      <right/>
      <top style="hair">
        <color indexed="64"/>
      </top>
      <bottom style="hair">
        <color indexed="9"/>
      </bottom>
      <diagonal/>
    </border>
    <border>
      <left style="hair">
        <color indexed="8"/>
      </left>
      <right/>
      <top style="hair">
        <color indexed="8"/>
      </top>
      <bottom style="hair">
        <color indexed="9"/>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10966">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167" fontId="8" fillId="0" borderId="0" applyFont="0" applyFill="0" applyBorder="0" applyAlignment="0" applyProtection="0"/>
    <xf numFmtId="0" fontId="1" fillId="0" borderId="0"/>
    <xf numFmtId="0" fontId="9" fillId="0" borderId="0"/>
    <xf numFmtId="9" fontId="8" fillId="0" borderId="0" applyFont="0" applyFill="0" applyBorder="0" applyAlignment="0" applyProtection="0"/>
    <xf numFmtId="0" fontId="10" fillId="0" borderId="0"/>
    <xf numFmtId="0" fontId="12" fillId="0" borderId="0"/>
    <xf numFmtId="0" fontId="13" fillId="0" borderId="0" applyNumberFormat="0" applyFont="0" applyFill="0" applyBorder="0" applyAlignment="0" applyProtection="0">
      <alignment vertical="top"/>
    </xf>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6" fillId="0" borderId="0"/>
    <xf numFmtId="0" fontId="17" fillId="0" borderId="0" applyNumberFormat="0" applyFill="0" applyBorder="0" applyAlignment="0" applyProtection="0"/>
    <xf numFmtId="0" fontId="18" fillId="0" borderId="0">
      <protection locked="0"/>
    </xf>
    <xf numFmtId="0" fontId="18" fillId="0" borderId="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0" fillId="0" borderId="0"/>
    <xf numFmtId="0" fontId="20" fillId="0" borderId="0"/>
    <xf numFmtId="0" fontId="19" fillId="0" borderId="0"/>
    <xf numFmtId="0" fontId="19" fillId="0" borderId="0"/>
    <xf numFmtId="0" fontId="17" fillId="0" borderId="0"/>
    <xf numFmtId="0" fontId="21" fillId="0" borderId="0"/>
    <xf numFmtId="0" fontId="19"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7" fillId="0" borderId="0"/>
    <xf numFmtId="0" fontId="22" fillId="0" borderId="0"/>
    <xf numFmtId="0" fontId="19" fillId="0" borderId="0"/>
    <xf numFmtId="0" fontId="10" fillId="0" borderId="0"/>
    <xf numFmtId="0" fontId="19" fillId="0" borderId="0"/>
    <xf numFmtId="0" fontId="22" fillId="0" borderId="0"/>
    <xf numFmtId="0" fontId="19" fillId="0" borderId="0"/>
    <xf numFmtId="0" fontId="19" fillId="0" borderId="0"/>
    <xf numFmtId="0" fontId="19" fillId="0" borderId="0"/>
    <xf numFmtId="0" fontId="10" fillId="0" borderId="0"/>
    <xf numFmtId="0" fontId="22" fillId="0" borderId="0"/>
    <xf numFmtId="0" fontId="19" fillId="0" borderId="0"/>
    <xf numFmtId="0" fontId="10" fillId="0" borderId="0"/>
    <xf numFmtId="0" fontId="19" fillId="0" borderId="0"/>
    <xf numFmtId="0" fontId="22" fillId="0" borderId="0"/>
    <xf numFmtId="0" fontId="19" fillId="0" borderId="0"/>
    <xf numFmtId="0" fontId="19" fillId="0" borderId="0"/>
    <xf numFmtId="0" fontId="19" fillId="0" borderId="0"/>
    <xf numFmtId="0" fontId="17"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22" fillId="0" borderId="0"/>
    <xf numFmtId="0" fontId="19" fillId="0" borderId="0"/>
    <xf numFmtId="0" fontId="10" fillId="0" borderId="0"/>
    <xf numFmtId="0" fontId="22" fillId="0" borderId="0"/>
    <xf numFmtId="0" fontId="10" fillId="0" borderId="0"/>
    <xf numFmtId="0" fontId="22" fillId="0" borderId="0"/>
    <xf numFmtId="0" fontId="22" fillId="0" borderId="0"/>
    <xf numFmtId="0" fontId="10" fillId="0" borderId="0"/>
    <xf numFmtId="0" fontId="19" fillId="0" borderId="0"/>
    <xf numFmtId="0" fontId="20" fillId="0" borderId="0"/>
    <xf numFmtId="0" fontId="22" fillId="0" borderId="0"/>
    <xf numFmtId="0" fontId="10" fillId="0" borderId="0"/>
    <xf numFmtId="0" fontId="22" fillId="0" borderId="0"/>
    <xf numFmtId="0" fontId="17" fillId="0" borderId="0"/>
    <xf numFmtId="0" fontId="17" fillId="0" borderId="0"/>
    <xf numFmtId="0" fontId="17" fillId="0" borderId="0"/>
    <xf numFmtId="0" fontId="17" fillId="0" borderId="0"/>
    <xf numFmtId="0" fontId="17" fillId="0" borderId="0"/>
    <xf numFmtId="171" fontId="23" fillId="0" borderId="0">
      <protection locked="0"/>
    </xf>
    <xf numFmtId="172" fontId="24" fillId="0" borderId="0">
      <protection locked="0"/>
    </xf>
    <xf numFmtId="172" fontId="24" fillId="0" borderId="0">
      <protection locked="0"/>
    </xf>
    <xf numFmtId="173" fontId="24" fillId="0" borderId="0">
      <protection locked="0"/>
    </xf>
    <xf numFmtId="173" fontId="24" fillId="0" borderId="0">
      <protection locked="0"/>
    </xf>
    <xf numFmtId="172" fontId="25" fillId="0" borderId="0">
      <protection locked="0"/>
    </xf>
    <xf numFmtId="171" fontId="23" fillId="0" borderId="0">
      <protection locked="0"/>
    </xf>
    <xf numFmtId="171" fontId="23" fillId="0" borderId="0">
      <protection locked="0"/>
    </xf>
    <xf numFmtId="0" fontId="23" fillId="0" borderId="0">
      <protection locked="0"/>
    </xf>
    <xf numFmtId="172" fontId="24" fillId="0" borderId="0">
      <protection locked="0"/>
    </xf>
    <xf numFmtId="172" fontId="24" fillId="0" borderId="0">
      <protection locked="0"/>
    </xf>
    <xf numFmtId="173" fontId="24" fillId="0" borderId="0">
      <protection locked="0"/>
    </xf>
    <xf numFmtId="173" fontId="24" fillId="0" borderId="0">
      <protection locked="0"/>
    </xf>
    <xf numFmtId="172" fontId="25" fillId="0" borderId="0">
      <protection locked="0"/>
    </xf>
    <xf numFmtId="172" fontId="24" fillId="0" borderId="0">
      <protection locked="0"/>
    </xf>
    <xf numFmtId="172" fontId="24" fillId="0" borderId="0">
      <protection locked="0"/>
    </xf>
    <xf numFmtId="173" fontId="24" fillId="0" borderId="0">
      <protection locked="0"/>
    </xf>
    <xf numFmtId="174" fontId="24" fillId="0" borderId="0">
      <protection locked="0"/>
    </xf>
    <xf numFmtId="174" fontId="24" fillId="0" borderId="0">
      <protection locked="0"/>
    </xf>
    <xf numFmtId="173" fontId="24" fillId="0" borderId="0">
      <protection locked="0"/>
    </xf>
    <xf numFmtId="174" fontId="24" fillId="0" borderId="0">
      <protection locked="0"/>
    </xf>
    <xf numFmtId="175" fontId="26" fillId="0" borderId="0">
      <protection locked="0"/>
    </xf>
    <xf numFmtId="176" fontId="27" fillId="0" borderId="0">
      <protection locked="0"/>
    </xf>
    <xf numFmtId="175" fontId="26" fillId="0" borderId="0">
      <protection locked="0"/>
    </xf>
    <xf numFmtId="174" fontId="24" fillId="0" borderId="0">
      <protection locked="0"/>
    </xf>
    <xf numFmtId="174" fontId="24" fillId="0" borderId="0">
      <protection locked="0"/>
    </xf>
    <xf numFmtId="174" fontId="24" fillId="0" borderId="0">
      <protection locked="0"/>
    </xf>
    <xf numFmtId="172" fontId="23" fillId="0" borderId="0">
      <protection locked="0"/>
    </xf>
    <xf numFmtId="172" fontId="24" fillId="0" borderId="0">
      <protection locked="0"/>
    </xf>
    <xf numFmtId="172" fontId="24" fillId="0" borderId="0">
      <protection locked="0"/>
    </xf>
    <xf numFmtId="173" fontId="24" fillId="0" borderId="0">
      <protection locked="0"/>
    </xf>
    <xf numFmtId="174" fontId="24" fillId="0" borderId="0">
      <protection locked="0"/>
    </xf>
    <xf numFmtId="174" fontId="24" fillId="0" borderId="0">
      <protection locked="0"/>
    </xf>
    <xf numFmtId="173" fontId="24" fillId="0" borderId="0">
      <protection locked="0"/>
    </xf>
    <xf numFmtId="174" fontId="24" fillId="0" borderId="0">
      <protection locked="0"/>
    </xf>
    <xf numFmtId="175" fontId="26" fillId="0" borderId="0">
      <protection locked="0"/>
    </xf>
    <xf numFmtId="176" fontId="27" fillId="0" borderId="0">
      <protection locked="0"/>
    </xf>
    <xf numFmtId="175" fontId="26" fillId="0" borderId="0">
      <protection locked="0"/>
    </xf>
    <xf numFmtId="174" fontId="24" fillId="0" borderId="0">
      <protection locked="0"/>
    </xf>
    <xf numFmtId="174" fontId="24" fillId="0" borderId="0">
      <protection locked="0"/>
    </xf>
    <xf numFmtId="174" fontId="24" fillId="0" borderId="0">
      <protection locked="0"/>
    </xf>
    <xf numFmtId="172" fontId="23" fillId="0" borderId="0">
      <protection locked="0"/>
    </xf>
    <xf numFmtId="171" fontId="23" fillId="0" borderId="0">
      <protection locked="0"/>
    </xf>
    <xf numFmtId="172" fontId="24" fillId="0" borderId="0">
      <protection locked="0"/>
    </xf>
    <xf numFmtId="172" fontId="24" fillId="0" borderId="0">
      <protection locked="0"/>
    </xf>
    <xf numFmtId="173" fontId="24" fillId="0" borderId="0">
      <protection locked="0"/>
    </xf>
    <xf numFmtId="174" fontId="24" fillId="0" borderId="0">
      <protection locked="0"/>
    </xf>
    <xf numFmtId="174" fontId="24" fillId="0" borderId="0">
      <protection locked="0"/>
    </xf>
    <xf numFmtId="173" fontId="24" fillId="0" borderId="0">
      <protection locked="0"/>
    </xf>
    <xf numFmtId="174" fontId="24" fillId="0" borderId="0">
      <protection locked="0"/>
    </xf>
    <xf numFmtId="175" fontId="26" fillId="0" borderId="0">
      <protection locked="0"/>
    </xf>
    <xf numFmtId="176" fontId="27" fillId="0" borderId="0">
      <protection locked="0"/>
    </xf>
    <xf numFmtId="175" fontId="26" fillId="0" borderId="0">
      <protection locked="0"/>
    </xf>
    <xf numFmtId="174" fontId="24" fillId="0" borderId="0">
      <protection locked="0"/>
    </xf>
    <xf numFmtId="174" fontId="24" fillId="0" borderId="0">
      <protection locked="0"/>
    </xf>
    <xf numFmtId="174" fontId="24" fillId="0" borderId="0">
      <protection locked="0"/>
    </xf>
    <xf numFmtId="172" fontId="23" fillId="0" borderId="0">
      <protection locked="0"/>
    </xf>
    <xf numFmtId="171" fontId="23" fillId="0" borderId="0">
      <protection locked="0"/>
    </xf>
    <xf numFmtId="0" fontId="23" fillId="0" borderId="34">
      <protection locked="0"/>
    </xf>
    <xf numFmtId="0" fontId="23" fillId="0" borderId="34">
      <protection locked="0"/>
    </xf>
    <xf numFmtId="0" fontId="24" fillId="0" borderId="34">
      <protection locked="0"/>
    </xf>
    <xf numFmtId="0" fontId="24" fillId="0" borderId="34">
      <protection locked="0"/>
    </xf>
    <xf numFmtId="0" fontId="25" fillId="0" borderId="34">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9" fillId="0" borderId="0">
      <protection locked="0"/>
    </xf>
    <xf numFmtId="0" fontId="30" fillId="0" borderId="0">
      <protection locked="0"/>
    </xf>
    <xf numFmtId="0" fontId="29" fillId="0" borderId="0">
      <protection locked="0"/>
    </xf>
    <xf numFmtId="0" fontId="28" fillId="0" borderId="0">
      <protection locked="0"/>
    </xf>
    <xf numFmtId="0" fontId="28" fillId="0" borderId="0">
      <protection locked="0"/>
    </xf>
    <xf numFmtId="0" fontId="1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9" fillId="0" borderId="0">
      <protection locked="0"/>
    </xf>
    <xf numFmtId="0" fontId="30" fillId="0" borderId="0">
      <protection locked="0"/>
    </xf>
    <xf numFmtId="0" fontId="29" fillId="0" borderId="0">
      <protection locked="0"/>
    </xf>
    <xf numFmtId="0" fontId="28" fillId="0" borderId="0">
      <protection locked="0"/>
    </xf>
    <xf numFmtId="0" fontId="28" fillId="0" borderId="0">
      <protection locked="0"/>
    </xf>
    <xf numFmtId="0" fontId="18" fillId="0" borderId="0">
      <protection locked="0"/>
    </xf>
    <xf numFmtId="0" fontId="24" fillId="0" borderId="34">
      <protection locked="0"/>
    </xf>
    <xf numFmtId="0" fontId="24" fillId="0" borderId="34">
      <protection locked="0"/>
    </xf>
    <xf numFmtId="0" fontId="24" fillId="0" borderId="34">
      <protection locked="0"/>
    </xf>
    <xf numFmtId="0" fontId="24" fillId="0" borderId="34">
      <protection locked="0"/>
    </xf>
    <xf numFmtId="0" fontId="26" fillId="0" borderId="35">
      <protection locked="0"/>
    </xf>
    <xf numFmtId="0" fontId="27" fillId="0" borderId="35">
      <protection locked="0"/>
    </xf>
    <xf numFmtId="0" fontId="26" fillId="0" borderId="35">
      <protection locked="0"/>
    </xf>
    <xf numFmtId="0" fontId="24" fillId="0" borderId="34">
      <protection locked="0"/>
    </xf>
    <xf numFmtId="0" fontId="24" fillId="0" borderId="34">
      <protection locked="0"/>
    </xf>
    <xf numFmtId="0" fontId="23" fillId="0" borderId="34">
      <protection locked="0"/>
    </xf>
    <xf numFmtId="0" fontId="23" fillId="0" borderId="0">
      <protection locked="0"/>
    </xf>
    <xf numFmtId="0" fontId="23" fillId="0" borderId="34">
      <protection locked="0"/>
    </xf>
    <xf numFmtId="0" fontId="23" fillId="0" borderId="0">
      <protection locked="0"/>
    </xf>
    <xf numFmtId="0" fontId="23" fillId="0" borderId="34">
      <protection locked="0"/>
    </xf>
    <xf numFmtId="0" fontId="23" fillId="0" borderId="0">
      <protection locked="0"/>
    </xf>
    <xf numFmtId="0" fontId="23" fillId="0" borderId="34">
      <protection locked="0"/>
    </xf>
    <xf numFmtId="0" fontId="23" fillId="0" borderId="0">
      <protection locked="0"/>
    </xf>
    <xf numFmtId="0" fontId="23" fillId="0" borderId="34">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18" fillId="0" borderId="0">
      <protection locked="0"/>
    </xf>
    <xf numFmtId="0" fontId="18" fillId="0" borderId="0">
      <protection locked="0"/>
    </xf>
    <xf numFmtId="0" fontId="13" fillId="7" borderId="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9"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2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16" borderId="0" applyNumberFormat="0" applyBorder="0" applyAlignment="0" applyProtection="0"/>
    <xf numFmtId="0" fontId="3" fillId="23" borderId="0" applyNumberFormat="0" applyBorder="0" applyAlignment="0" applyProtection="0"/>
    <xf numFmtId="0" fontId="3" fillId="29" borderId="0" applyNumberFormat="0" applyBorder="0" applyAlignment="0" applyProtection="0"/>
    <xf numFmtId="0" fontId="3" fillId="10"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2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2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16"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10"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4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2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5" fillId="45" borderId="0"/>
    <xf numFmtId="0" fontId="36" fillId="45" borderId="0"/>
    <xf numFmtId="0" fontId="37" fillId="0" borderId="0" applyFill="0" applyBorder="0" applyAlignment="0"/>
    <xf numFmtId="0" fontId="37" fillId="0" borderId="0" applyFill="0" applyBorder="0" applyAlignment="0"/>
    <xf numFmtId="0" fontId="16" fillId="0" borderId="0" applyFill="0" applyBorder="0" applyAlignment="0"/>
    <xf numFmtId="177" fontId="38" fillId="0" borderId="0" applyFill="0" applyBorder="0" applyAlignment="0"/>
    <xf numFmtId="177" fontId="38"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181" fontId="19" fillId="0" borderId="0" applyFill="0" applyBorder="0" applyAlignment="0"/>
    <xf numFmtId="181" fontId="19" fillId="0" borderId="0" applyFill="0" applyBorder="0" applyAlignment="0"/>
    <xf numFmtId="181" fontId="19" fillId="0" borderId="0" applyFill="0" applyBorder="0" applyAlignment="0"/>
    <xf numFmtId="181" fontId="19" fillId="0" borderId="0" applyFill="0" applyBorder="0" applyAlignment="0"/>
    <xf numFmtId="181" fontId="19" fillId="0" borderId="0" applyFill="0" applyBorder="0" applyAlignment="0"/>
    <xf numFmtId="182" fontId="38" fillId="0" borderId="0" applyFill="0" applyBorder="0" applyAlignment="0"/>
    <xf numFmtId="181" fontId="19" fillId="0" borderId="0" applyFill="0" applyBorder="0" applyAlignment="0"/>
    <xf numFmtId="181" fontId="19" fillId="0" borderId="0" applyFill="0" applyBorder="0" applyAlignment="0"/>
    <xf numFmtId="181" fontId="19" fillId="0" borderId="0" applyFill="0" applyBorder="0" applyAlignment="0"/>
    <xf numFmtId="181" fontId="19" fillId="0" borderId="0" applyFill="0" applyBorder="0" applyAlignment="0"/>
    <xf numFmtId="181" fontId="19" fillId="0" borderId="0" applyFill="0" applyBorder="0" applyAlignment="0"/>
    <xf numFmtId="183" fontId="20" fillId="0" borderId="0" applyFill="0" applyBorder="0" applyAlignment="0"/>
    <xf numFmtId="184" fontId="19" fillId="0" borderId="0" applyFill="0" applyBorder="0" applyAlignment="0"/>
    <xf numFmtId="183" fontId="20" fillId="0" borderId="0" applyFill="0" applyBorder="0" applyAlignment="0"/>
    <xf numFmtId="181" fontId="20" fillId="0" borderId="0" applyFill="0" applyBorder="0" applyAlignment="0"/>
    <xf numFmtId="181" fontId="19" fillId="0" borderId="0" applyFill="0" applyBorder="0" applyAlignment="0"/>
    <xf numFmtId="185" fontId="39" fillId="0" borderId="0" applyFill="0" applyBorder="0" applyAlignment="0"/>
    <xf numFmtId="185" fontId="39" fillId="0" borderId="0" applyFill="0" applyBorder="0" applyAlignment="0"/>
    <xf numFmtId="186" fontId="40" fillId="0" borderId="0" applyFill="0" applyBorder="0" applyAlignment="0"/>
    <xf numFmtId="187" fontId="39" fillId="0" borderId="0" applyFill="0" applyBorder="0" applyAlignment="0"/>
    <xf numFmtId="178" fontId="35" fillId="0" borderId="0" applyFill="0" applyBorder="0" applyAlignment="0"/>
    <xf numFmtId="187" fontId="39" fillId="0" borderId="0" applyFill="0" applyBorder="0" applyAlignment="0"/>
    <xf numFmtId="178" fontId="35" fillId="0" borderId="0" applyFill="0" applyBorder="0" applyAlignment="0"/>
    <xf numFmtId="188" fontId="39" fillId="0" borderId="0" applyFill="0" applyBorder="0" applyAlignment="0"/>
    <xf numFmtId="188" fontId="39" fillId="0" borderId="0" applyFill="0" applyBorder="0" applyAlignment="0"/>
    <xf numFmtId="189" fontId="40" fillId="0" borderId="0" applyFill="0" applyBorder="0" applyAlignment="0"/>
    <xf numFmtId="189" fontId="39" fillId="0" borderId="0" applyFill="0" applyBorder="0" applyAlignment="0"/>
    <xf numFmtId="190" fontId="35" fillId="0" borderId="0" applyFill="0" applyBorder="0" applyAlignment="0"/>
    <xf numFmtId="189" fontId="39" fillId="0" borderId="0" applyFill="0" applyBorder="0" applyAlignment="0"/>
    <xf numFmtId="190" fontId="35" fillId="0" borderId="0" applyFill="0" applyBorder="0" applyAlignment="0"/>
    <xf numFmtId="191" fontId="10" fillId="0" borderId="0" applyFill="0" applyBorder="0" applyAlignment="0"/>
    <xf numFmtId="191" fontId="10" fillId="0" borderId="0" applyFill="0" applyBorder="0" applyAlignment="0"/>
    <xf numFmtId="192" fontId="19" fillId="0" borderId="0" applyFill="0" applyBorder="0" applyAlignment="0"/>
    <xf numFmtId="193" fontId="20" fillId="0" borderId="0" applyFill="0" applyBorder="0" applyAlignment="0"/>
    <xf numFmtId="177" fontId="38" fillId="0" borderId="0" applyFill="0" applyBorder="0" applyAlignment="0"/>
    <xf numFmtId="193" fontId="20" fillId="0" borderId="0" applyFill="0" applyBorder="0" applyAlignment="0"/>
    <xf numFmtId="177" fontId="38" fillId="0" borderId="0" applyFill="0" applyBorder="0" applyAlignment="0"/>
    <xf numFmtId="194" fontId="10" fillId="0" borderId="0" applyFill="0" applyBorder="0" applyAlignment="0"/>
    <xf numFmtId="194" fontId="10" fillId="0" borderId="0" applyFill="0" applyBorder="0" applyAlignment="0"/>
    <xf numFmtId="194" fontId="19" fillId="0" borderId="0" applyFill="0" applyBorder="0" applyAlignment="0"/>
    <xf numFmtId="194" fontId="20" fillId="0" borderId="0" applyFill="0" applyBorder="0" applyAlignment="0"/>
    <xf numFmtId="195" fontId="35" fillId="0" borderId="0" applyFill="0" applyBorder="0" applyAlignment="0"/>
    <xf numFmtId="194" fontId="20" fillId="0" borderId="0" applyFill="0" applyBorder="0" applyAlignment="0"/>
    <xf numFmtId="195" fontId="35"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0" fontId="41" fillId="27" borderId="36" applyNumberFormat="0" applyAlignment="0" applyProtection="0"/>
    <xf numFmtId="0" fontId="41" fillId="27" borderId="36" applyNumberFormat="0" applyAlignment="0" applyProtection="0"/>
    <xf numFmtId="0" fontId="42" fillId="14" borderId="36" applyNumberFormat="0" applyAlignment="0" applyProtection="0"/>
    <xf numFmtId="196" fontId="17" fillId="46" borderId="23">
      <alignment vertical="center"/>
    </xf>
    <xf numFmtId="197" fontId="17" fillId="46" borderId="23">
      <alignment vertical="center"/>
    </xf>
    <xf numFmtId="198" fontId="17" fillId="29" borderId="37">
      <alignment vertical="center"/>
    </xf>
    <xf numFmtId="41" fontId="17" fillId="46" borderId="23">
      <alignment vertical="center"/>
    </xf>
    <xf numFmtId="0" fontId="43" fillId="24" borderId="38" applyNumberFormat="0" applyAlignment="0" applyProtection="0"/>
    <xf numFmtId="0" fontId="43" fillId="24" borderId="38" applyNumberFormat="0" applyAlignment="0" applyProtection="0"/>
    <xf numFmtId="0" fontId="43" fillId="47" borderId="38" applyNumberFormat="0" applyAlignment="0" applyProtection="0"/>
    <xf numFmtId="196" fontId="17" fillId="46" borderId="23">
      <alignment vertical="center"/>
    </xf>
    <xf numFmtId="196" fontId="9" fillId="0" borderId="0" applyFont="0" applyFill="0" applyBorder="0" applyAlignment="0" applyProtection="0"/>
    <xf numFmtId="197" fontId="9" fillId="0" borderId="0" applyFont="0" applyFill="0" applyBorder="0" applyAlignment="0" applyProtection="0"/>
    <xf numFmtId="41" fontId="9" fillId="0" borderId="0" applyFont="0" applyFill="0" applyBorder="0" applyAlignment="0" applyProtection="0"/>
    <xf numFmtId="0" fontId="2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7" fillId="0" borderId="0" applyFill="0" applyBorder="0" applyAlignment="0" applyProtection="0"/>
    <xf numFmtId="193" fontId="17" fillId="0" borderId="0" applyFill="0" applyBorder="0" applyAlignment="0" applyProtection="0"/>
    <xf numFmtId="177" fontId="38" fillId="0" borderId="0" applyFont="0" applyFill="0" applyBorder="0" applyAlignment="0" applyProtection="0"/>
    <xf numFmtId="193" fontId="17" fillId="0" borderId="0" applyFill="0" applyBorder="0" applyAlignment="0" applyProtection="0"/>
    <xf numFmtId="177" fontId="38" fillId="0" borderId="0" applyFont="0" applyFill="0" applyBorder="0" applyAlignment="0" applyProtection="0"/>
    <xf numFmtId="167"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200"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200" fontId="9" fillId="0" borderId="0" applyFont="0" applyFill="0" applyBorder="0" applyAlignment="0" applyProtection="0"/>
    <xf numFmtId="43" fontId="9" fillId="0" borderId="0" applyFont="0" applyFill="0" applyBorder="0" applyAlignment="0" applyProtection="0"/>
    <xf numFmtId="201" fontId="38" fillId="0" borderId="0" applyFont="0" applyFill="0" applyBorder="0" applyAlignment="0" applyProtection="0"/>
    <xf numFmtId="3" fontId="44" fillId="0" borderId="0" applyFont="0" applyFill="0" applyBorder="0" applyAlignment="0" applyProtection="0"/>
    <xf numFmtId="202" fontId="45" fillId="0" borderId="0" applyFill="0" applyBorder="0" applyProtection="0"/>
    <xf numFmtId="203" fontId="13" fillId="0" borderId="0" applyFont="0" applyFill="0" applyBorder="0" applyAlignment="0" applyProtection="0"/>
    <xf numFmtId="203" fontId="13" fillId="0" borderId="0" applyFont="0" applyFill="0" applyBorder="0" applyAlignment="0" applyProtection="0"/>
    <xf numFmtId="204" fontId="17" fillId="0" borderId="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17" fillId="0" borderId="0" applyFill="0" applyBorder="0" applyAlignment="0" applyProtection="0"/>
    <xf numFmtId="178" fontId="17" fillId="0" borderId="0" applyFill="0" applyBorder="0" applyAlignment="0" applyProtection="0"/>
    <xf numFmtId="180" fontId="38" fillId="0" borderId="0" applyFont="0" applyFill="0" applyBorder="0" applyAlignment="0" applyProtection="0"/>
    <xf numFmtId="178" fontId="17" fillId="0" borderId="0" applyFill="0" applyBorder="0" applyAlignment="0" applyProtection="0"/>
    <xf numFmtId="180" fontId="38" fillId="0" borderId="0" applyFont="0" applyFill="0" applyBorder="0" applyAlignment="0" applyProtection="0"/>
    <xf numFmtId="195" fontId="46" fillId="0" borderId="0" applyFont="0" applyFill="0" applyBorder="0" applyAlignment="0" applyProtection="0"/>
    <xf numFmtId="205" fontId="44" fillId="0" borderId="0" applyFont="0" applyFill="0" applyBorder="0" applyAlignment="0" applyProtection="0"/>
    <xf numFmtId="0" fontId="35" fillId="48" borderId="0"/>
    <xf numFmtId="0" fontId="36" fillId="49" borderId="0"/>
    <xf numFmtId="206" fontId="19" fillId="50" borderId="0" applyFont="0" applyFill="0" applyBorder="0" applyAlignment="0" applyProtection="0"/>
    <xf numFmtId="206" fontId="19" fillId="50" borderId="0" applyFont="0" applyFill="0" applyBorder="0" applyAlignment="0" applyProtection="0"/>
    <xf numFmtId="206" fontId="19" fillId="50" borderId="0" applyFont="0" applyFill="0" applyBorder="0" applyAlignment="0" applyProtection="0"/>
    <xf numFmtId="206" fontId="19" fillId="50" borderId="0" applyFont="0" applyFill="0" applyBorder="0" applyAlignment="0" applyProtection="0"/>
    <xf numFmtId="206" fontId="19" fillId="50" borderId="0" applyFont="0" applyFill="0" applyBorder="0" applyAlignment="0" applyProtection="0"/>
    <xf numFmtId="206" fontId="19" fillId="50" borderId="0" applyFont="0" applyFill="0" applyBorder="0" applyAlignment="0" applyProtection="0"/>
    <xf numFmtId="206" fontId="19" fillId="50" borderId="0" applyFont="0" applyFill="0" applyBorder="0" applyAlignment="0" applyProtection="0"/>
    <xf numFmtId="206" fontId="19" fillId="50" borderId="0" applyFont="0" applyFill="0" applyBorder="0" applyAlignment="0" applyProtection="0"/>
    <xf numFmtId="206" fontId="19" fillId="50" borderId="0" applyFont="0" applyFill="0" applyBorder="0" applyAlignment="0" applyProtection="0"/>
    <xf numFmtId="0" fontId="44" fillId="0" borderId="0" applyFont="0" applyFill="0" applyBorder="0" applyAlignment="0" applyProtection="0"/>
    <xf numFmtId="206" fontId="19" fillId="50" borderId="0" applyFont="0" applyFill="0" applyBorder="0" applyAlignment="0" applyProtection="0"/>
    <xf numFmtId="207" fontId="17" fillId="0" borderId="0" applyFill="0" applyBorder="0" applyAlignment="0" applyProtection="0"/>
    <xf numFmtId="206" fontId="20" fillId="50" borderId="0" applyFont="0" applyFill="0" applyBorder="0" applyAlignment="0" applyProtection="0"/>
    <xf numFmtId="14" fontId="37" fillId="0" borderId="0" applyFill="0" applyBorder="0" applyAlignment="0"/>
    <xf numFmtId="14" fontId="16" fillId="0" borderId="0" applyFill="0" applyBorder="0" applyAlignment="0"/>
    <xf numFmtId="208" fontId="19" fillId="50" borderId="0" applyFont="0" applyFill="0" applyBorder="0" applyAlignment="0" applyProtection="0"/>
    <xf numFmtId="208" fontId="19" fillId="50" borderId="0" applyFont="0" applyFill="0" applyBorder="0" applyAlignment="0" applyProtection="0"/>
    <xf numFmtId="208" fontId="19" fillId="50" borderId="0" applyFont="0" applyFill="0" applyBorder="0" applyAlignment="0" applyProtection="0"/>
    <xf numFmtId="208" fontId="19" fillId="50" borderId="0" applyFont="0" applyFill="0" applyBorder="0" applyAlignment="0" applyProtection="0"/>
    <xf numFmtId="208" fontId="19" fillId="50" borderId="0" applyFont="0" applyFill="0" applyBorder="0" applyAlignment="0" applyProtection="0"/>
    <xf numFmtId="208" fontId="19" fillId="50" borderId="0" applyFont="0" applyFill="0" applyBorder="0" applyAlignment="0" applyProtection="0"/>
    <xf numFmtId="208" fontId="19" fillId="50" borderId="0" applyFont="0" applyFill="0" applyBorder="0" applyAlignment="0" applyProtection="0"/>
    <xf numFmtId="208" fontId="19" fillId="50" borderId="0" applyFont="0" applyFill="0" applyBorder="0" applyAlignment="0" applyProtection="0"/>
    <xf numFmtId="209" fontId="17" fillId="0" borderId="0" applyFill="0" applyBorder="0" applyAlignment="0" applyProtection="0"/>
    <xf numFmtId="208" fontId="20" fillId="50" borderId="0" applyFont="0" applyFill="0" applyBorder="0" applyAlignment="0" applyProtection="0"/>
    <xf numFmtId="208" fontId="19" fillId="50" borderId="0" applyFont="0" applyFill="0" applyBorder="0" applyAlignment="0" applyProtection="0"/>
    <xf numFmtId="208" fontId="19" fillId="50" borderId="0" applyFont="0" applyFill="0" applyBorder="0" applyAlignment="0" applyProtection="0"/>
    <xf numFmtId="0" fontId="19" fillId="50" borderId="0" applyFont="0" applyFill="0" applyBorder="0" applyAlignment="0" applyProtection="0"/>
    <xf numFmtId="207" fontId="3" fillId="0" borderId="0" applyFill="0" applyBorder="0" applyAlignment="0" applyProtection="0"/>
    <xf numFmtId="210" fontId="45" fillId="0" borderId="0" applyFill="0" applyBorder="0" applyProtection="0"/>
    <xf numFmtId="210" fontId="45" fillId="0" borderId="39" applyFill="0" applyProtection="0"/>
    <xf numFmtId="210" fontId="45" fillId="0" borderId="34" applyFill="0" applyProtection="0"/>
    <xf numFmtId="211" fontId="45" fillId="0" borderId="0" applyFill="0" applyBorder="0" applyProtection="0"/>
    <xf numFmtId="38" fontId="13" fillId="0" borderId="40">
      <alignment vertical="center"/>
    </xf>
    <xf numFmtId="38" fontId="13" fillId="0" borderId="40">
      <alignment vertical="center"/>
    </xf>
    <xf numFmtId="38" fontId="13" fillId="0" borderId="40">
      <alignment vertical="center"/>
    </xf>
    <xf numFmtId="38" fontId="13" fillId="0" borderId="40">
      <alignment vertical="center"/>
    </xf>
    <xf numFmtId="38" fontId="47" fillId="0" borderId="41">
      <alignment vertical="center"/>
    </xf>
    <xf numFmtId="38" fontId="13" fillId="0" borderId="41">
      <alignment vertical="center"/>
    </xf>
    <xf numFmtId="38" fontId="47" fillId="0" borderId="41">
      <alignment vertical="center"/>
    </xf>
    <xf numFmtId="38" fontId="13" fillId="0" borderId="40">
      <alignment vertical="center"/>
    </xf>
    <xf numFmtId="38" fontId="13" fillId="0" borderId="40">
      <alignment vertical="center"/>
    </xf>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91" fontId="10" fillId="0" borderId="0" applyFill="0" applyBorder="0" applyAlignment="0"/>
    <xf numFmtId="191" fontId="10" fillId="0" borderId="0" applyFill="0" applyBorder="0" applyAlignment="0"/>
    <xf numFmtId="192" fontId="19" fillId="0" borderId="0" applyFill="0" applyBorder="0" applyAlignment="0"/>
    <xf numFmtId="193" fontId="20" fillId="0" borderId="0" applyFill="0" applyBorder="0" applyAlignment="0"/>
    <xf numFmtId="177" fontId="38" fillId="0" borderId="0" applyFill="0" applyBorder="0" applyAlignment="0"/>
    <xf numFmtId="193" fontId="20" fillId="0" borderId="0" applyFill="0" applyBorder="0" applyAlignment="0"/>
    <xf numFmtId="177" fontId="38"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191" fontId="10" fillId="0" borderId="0" applyFill="0" applyBorder="0" applyAlignment="0"/>
    <xf numFmtId="191" fontId="10" fillId="0" borderId="0" applyFill="0" applyBorder="0" applyAlignment="0"/>
    <xf numFmtId="192" fontId="19" fillId="0" borderId="0" applyFill="0" applyBorder="0" applyAlignment="0"/>
    <xf numFmtId="193" fontId="20" fillId="0" borderId="0" applyFill="0" applyBorder="0" applyAlignment="0"/>
    <xf numFmtId="177" fontId="38" fillId="0" borderId="0" applyFill="0" applyBorder="0" applyAlignment="0"/>
    <xf numFmtId="193" fontId="20" fillId="0" borderId="0" applyFill="0" applyBorder="0" applyAlignment="0"/>
    <xf numFmtId="177" fontId="38" fillId="0" borderId="0" applyFill="0" applyBorder="0" applyAlignment="0"/>
    <xf numFmtId="194" fontId="10" fillId="0" borderId="0" applyFill="0" applyBorder="0" applyAlignment="0"/>
    <xf numFmtId="194" fontId="10" fillId="0" borderId="0" applyFill="0" applyBorder="0" applyAlignment="0"/>
    <xf numFmtId="194" fontId="19" fillId="0" borderId="0" applyFill="0" applyBorder="0" applyAlignment="0"/>
    <xf numFmtId="194" fontId="20" fillId="0" borderId="0" applyFill="0" applyBorder="0" applyAlignment="0"/>
    <xf numFmtId="195" fontId="35" fillId="0" borderId="0" applyFill="0" applyBorder="0" applyAlignment="0"/>
    <xf numFmtId="194" fontId="20" fillId="0" borderId="0" applyFill="0" applyBorder="0" applyAlignment="0"/>
    <xf numFmtId="195" fontId="35"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212" fontId="19" fillId="0" borderId="0" applyFont="0" applyFill="0" applyBorder="0" applyAlignment="0" applyProtection="0"/>
    <xf numFmtId="212" fontId="19" fillId="0" borderId="0" applyFont="0" applyFill="0" applyBorder="0" applyAlignment="0" applyProtection="0"/>
    <xf numFmtId="213" fontId="51"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14" fontId="53" fillId="51" borderId="42" applyAlignment="0">
      <protection locked="0"/>
    </xf>
    <xf numFmtId="214" fontId="54" fillId="51" borderId="43" applyAlignment="0">
      <protection locked="0"/>
    </xf>
    <xf numFmtId="214" fontId="37" fillId="0" borderId="0" applyFill="0" applyBorder="0" applyAlignment="0" applyProtection="0"/>
    <xf numFmtId="0" fontId="9" fillId="0" borderId="34" applyNumberFormat="0" applyFont="0" applyAlignment="0" applyProtection="0"/>
    <xf numFmtId="2" fontId="44" fillId="0" borderId="0" applyFont="0" applyFill="0" applyBorder="0" applyAlignment="0" applyProtection="0"/>
    <xf numFmtId="0" fontId="55" fillId="0" borderId="0" applyNumberFormat="0" applyFill="0" applyBorder="0" applyAlignment="0" applyProtection="0">
      <alignment vertical="top"/>
      <protection locked="0"/>
    </xf>
    <xf numFmtId="10" fontId="56" fillId="52" borderId="28" applyNumberFormat="0" applyFill="0" applyBorder="0" applyAlignment="0" applyProtection="0">
      <protection locked="0"/>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8" fillId="11" borderId="0" applyNumberFormat="0" applyBorder="0" applyAlignment="0" applyProtection="0"/>
    <xf numFmtId="0" fontId="58" fillId="11" borderId="0" applyNumberFormat="0" applyBorder="0" applyAlignment="0" applyProtection="0"/>
    <xf numFmtId="0" fontId="58" fillId="53" borderId="0" applyNumberFormat="0" applyBorder="0" applyAlignment="0" applyProtection="0"/>
    <xf numFmtId="38" fontId="59" fillId="54" borderId="0" applyNumberFormat="0" applyBorder="0" applyAlignment="0" applyProtection="0"/>
    <xf numFmtId="0" fontId="59" fillId="55" borderId="0" applyNumberFormat="0" applyBorder="0" applyAlignment="0" applyProtection="0"/>
    <xf numFmtId="0" fontId="60" fillId="56" borderId="0" applyNumberFormat="0" applyBorder="0" applyAlignment="0" applyProtection="0"/>
    <xf numFmtId="0" fontId="59" fillId="55" borderId="0" applyNumberFormat="0" applyBorder="0" applyAlignment="0" applyProtection="0"/>
    <xf numFmtId="0" fontId="61" fillId="54" borderId="44" applyAlignment="0">
      <alignment vertical="center"/>
    </xf>
    <xf numFmtId="0" fontId="62" fillId="0" borderId="44" applyNumberFormat="0" applyAlignment="0" applyProtection="0">
      <alignment horizontal="left" vertical="center"/>
    </xf>
    <xf numFmtId="0" fontId="62" fillId="0" borderId="45" applyNumberFormat="0" applyAlignment="0" applyProtection="0"/>
    <xf numFmtId="0" fontId="63" fillId="0" borderId="45" applyNumberFormat="0" applyAlignment="0" applyProtection="0"/>
    <xf numFmtId="0" fontId="62" fillId="0" borderId="45" applyNumberFormat="0" applyAlignment="0" applyProtection="0"/>
    <xf numFmtId="0" fontId="62" fillId="0" borderId="46">
      <alignment horizontal="left" vertical="center"/>
    </xf>
    <xf numFmtId="0" fontId="62" fillId="0" borderId="47">
      <alignment horizontal="left" vertical="center"/>
    </xf>
    <xf numFmtId="0" fontId="63" fillId="0" borderId="47">
      <alignment horizontal="left" vertical="center"/>
    </xf>
    <xf numFmtId="0" fontId="62" fillId="0" borderId="47">
      <alignment horizontal="left" vertical="center"/>
    </xf>
    <xf numFmtId="0" fontId="62" fillId="0" borderId="46">
      <alignment horizontal="left" vertical="center"/>
    </xf>
    <xf numFmtId="14" fontId="64" fillId="57" borderId="48">
      <alignment horizontal="center" vertical="center" wrapText="1"/>
    </xf>
    <xf numFmtId="0" fontId="65" fillId="0" borderId="49" applyNumberFormat="0" applyFill="0" applyAlignment="0" applyProtection="0"/>
    <xf numFmtId="0" fontId="65" fillId="0" borderId="49" applyNumberFormat="0" applyFill="0" applyAlignment="0" applyProtection="0"/>
    <xf numFmtId="0" fontId="66" fillId="0" borderId="49" applyNumberFormat="0" applyFill="0" applyAlignment="0" applyProtection="0"/>
    <xf numFmtId="0" fontId="67" fillId="0" borderId="50" applyNumberFormat="0" applyFill="0" applyAlignment="0" applyProtection="0"/>
    <xf numFmtId="0" fontId="65" fillId="0" borderId="49" applyNumberFormat="0" applyFill="0" applyAlignment="0" applyProtection="0"/>
    <xf numFmtId="0" fontId="68" fillId="0" borderId="51" applyNumberFormat="0" applyFill="0" applyAlignment="0" applyProtection="0"/>
    <xf numFmtId="0" fontId="68" fillId="0" borderId="51" applyNumberFormat="0" applyFill="0" applyAlignment="0" applyProtection="0"/>
    <xf numFmtId="0" fontId="69" fillId="0" borderId="51" applyNumberFormat="0" applyFill="0" applyAlignment="0" applyProtection="0"/>
    <xf numFmtId="0" fontId="70" fillId="0" borderId="52" applyNumberFormat="0" applyFill="0" applyAlignment="0" applyProtection="0"/>
    <xf numFmtId="0" fontId="68" fillId="0" borderId="51" applyNumberFormat="0" applyFill="0" applyAlignment="0" applyProtection="0"/>
    <xf numFmtId="0" fontId="71" fillId="0" borderId="53" applyNumberFormat="0" applyFill="0" applyAlignment="0" applyProtection="0"/>
    <xf numFmtId="0" fontId="71" fillId="0" borderId="53" applyNumberFormat="0" applyFill="0" applyAlignment="0" applyProtection="0"/>
    <xf numFmtId="0" fontId="72" fillId="0" borderId="53" applyNumberFormat="0" applyFill="0" applyAlignment="0" applyProtection="0"/>
    <xf numFmtId="0" fontId="73" fillId="0" borderId="54" applyNumberFormat="0" applyFill="0" applyAlignment="0" applyProtection="0"/>
    <xf numFmtId="0" fontId="71" fillId="0" borderId="53"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14" fontId="74" fillId="21" borderId="55">
      <alignment horizontal="center" vertical="center" wrapText="1"/>
    </xf>
    <xf numFmtId="14" fontId="64" fillId="21" borderId="55">
      <alignment horizontal="center" vertical="center" wrapText="1"/>
    </xf>
    <xf numFmtId="14" fontId="64" fillId="57" borderId="48">
      <alignment horizontal="center" vertical="center" wrapText="1"/>
    </xf>
    <xf numFmtId="0" fontId="75" fillId="0" borderId="0" applyNumberFormat="0" applyFill="0" applyBorder="0" applyAlignment="0" applyProtection="0">
      <alignment vertical="top"/>
      <protection locked="0"/>
    </xf>
    <xf numFmtId="0" fontId="76" fillId="0" borderId="0">
      <alignment horizontal="left" vertical="center" wrapText="1"/>
    </xf>
    <xf numFmtId="0" fontId="77" fillId="0" borderId="0">
      <alignment horizontal="left" vertical="center" wrapText="1" indent="1"/>
    </xf>
    <xf numFmtId="0" fontId="77" fillId="0" borderId="0">
      <alignment horizontal="left" vertical="center" wrapText="1" indent="3"/>
    </xf>
    <xf numFmtId="0" fontId="46" fillId="0" borderId="0"/>
    <xf numFmtId="215" fontId="19" fillId="58" borderId="28" applyNumberFormat="0" applyFont="0" applyAlignment="0">
      <protection locked="0"/>
    </xf>
    <xf numFmtId="10" fontId="59" fillId="59" borderId="28" applyNumberFormat="0" applyBorder="0" applyAlignment="0" applyProtection="0"/>
    <xf numFmtId="0" fontId="59" fillId="60" borderId="0" applyNumberFormat="0" applyBorder="0" applyAlignment="0" applyProtection="0"/>
    <xf numFmtId="0" fontId="60" fillId="60" borderId="0" applyNumberFormat="0" applyBorder="0" applyAlignment="0" applyProtection="0"/>
    <xf numFmtId="0" fontId="59" fillId="60" borderId="0" applyNumberFormat="0" applyBorder="0" applyAlignment="0" applyProtection="0"/>
    <xf numFmtId="10" fontId="59" fillId="59" borderId="28" applyNumberFormat="0" applyBorder="0" applyAlignment="0" applyProtection="0"/>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0" fontId="17" fillId="61" borderId="56" applyNumberForma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0" fontId="17" fillId="61" borderId="56" applyNumberFormat="0" applyAlignment="0">
      <protection locked="0"/>
    </xf>
    <xf numFmtId="0" fontId="17" fillId="61" borderId="56" applyNumberFormat="0" applyAlignment="0">
      <protection locked="0"/>
    </xf>
    <xf numFmtId="0" fontId="17" fillId="61" borderId="56" applyNumberFormat="0" applyAlignment="0">
      <protection locked="0"/>
    </xf>
    <xf numFmtId="0" fontId="17" fillId="61" borderId="56" applyNumberFormat="0" applyAlignment="0">
      <protection locked="0"/>
    </xf>
    <xf numFmtId="0" fontId="17" fillId="61" borderId="56" applyNumberFormat="0" applyAlignment="0">
      <protection locked="0"/>
    </xf>
    <xf numFmtId="0" fontId="17" fillId="61" borderId="56" applyNumberForma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215" fontId="19" fillId="58" borderId="28" applyNumberFormat="0" applyFont="0" applyAlignment="0">
      <protection locked="0"/>
    </xf>
    <xf numFmtId="197" fontId="17" fillId="62" borderId="28" applyBorder="0">
      <alignment horizontal="center" vertical="center"/>
      <protection locked="0"/>
    </xf>
    <xf numFmtId="191" fontId="10" fillId="0" borderId="0" applyFill="0" applyBorder="0" applyAlignment="0"/>
    <xf numFmtId="191" fontId="10" fillId="0" borderId="0" applyFill="0" applyBorder="0" applyAlignment="0"/>
    <xf numFmtId="192" fontId="19" fillId="0" borderId="0" applyFill="0" applyBorder="0" applyAlignment="0"/>
    <xf numFmtId="193" fontId="20" fillId="0" borderId="0" applyFill="0" applyBorder="0" applyAlignment="0"/>
    <xf numFmtId="177" fontId="38" fillId="0" borderId="0" applyFill="0" applyBorder="0" applyAlignment="0"/>
    <xf numFmtId="193" fontId="20" fillId="0" borderId="0" applyFill="0" applyBorder="0" applyAlignment="0"/>
    <xf numFmtId="177" fontId="38"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191" fontId="10" fillId="0" borderId="0" applyFill="0" applyBorder="0" applyAlignment="0"/>
    <xf numFmtId="191" fontId="10" fillId="0" borderId="0" applyFill="0" applyBorder="0" applyAlignment="0"/>
    <xf numFmtId="192" fontId="19" fillId="0" borderId="0" applyFill="0" applyBorder="0" applyAlignment="0"/>
    <xf numFmtId="193" fontId="20" fillId="0" borderId="0" applyFill="0" applyBorder="0" applyAlignment="0"/>
    <xf numFmtId="177" fontId="38" fillId="0" borderId="0" applyFill="0" applyBorder="0" applyAlignment="0"/>
    <xf numFmtId="193" fontId="20" fillId="0" borderId="0" applyFill="0" applyBorder="0" applyAlignment="0"/>
    <xf numFmtId="177" fontId="38" fillId="0" borderId="0" applyFill="0" applyBorder="0" applyAlignment="0"/>
    <xf numFmtId="194" fontId="10" fillId="0" borderId="0" applyFill="0" applyBorder="0" applyAlignment="0"/>
    <xf numFmtId="194" fontId="10" fillId="0" borderId="0" applyFill="0" applyBorder="0" applyAlignment="0"/>
    <xf numFmtId="194" fontId="19" fillId="0" borderId="0" applyFill="0" applyBorder="0" applyAlignment="0"/>
    <xf numFmtId="194" fontId="20" fillId="0" borderId="0" applyFill="0" applyBorder="0" applyAlignment="0"/>
    <xf numFmtId="195" fontId="35" fillId="0" borderId="0" applyFill="0" applyBorder="0" applyAlignment="0"/>
    <xf numFmtId="194" fontId="20" fillId="0" borderId="0" applyFill="0" applyBorder="0" applyAlignment="0"/>
    <xf numFmtId="195" fontId="35"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0" fontId="78" fillId="0" borderId="57" applyNumberFormat="0" applyFill="0" applyAlignment="0" applyProtection="0"/>
    <xf numFmtId="0" fontId="78" fillId="0" borderId="57" applyNumberFormat="0" applyFill="0" applyAlignment="0" applyProtection="0"/>
    <xf numFmtId="0" fontId="79" fillId="0" borderId="58" applyNumberFormat="0" applyFill="0" applyAlignment="0" applyProtection="0"/>
    <xf numFmtId="216" fontId="19" fillId="0" borderId="0" applyFont="0" applyFill="0" applyBorder="0" applyAlignment="0" applyProtection="0"/>
    <xf numFmtId="217" fontId="19" fillId="0" borderId="0" applyFont="0" applyFill="0" applyBorder="0" applyAlignment="0" applyProtection="0"/>
    <xf numFmtId="218" fontId="19" fillId="0" borderId="0" applyFont="0" applyFill="0" applyBorder="0" applyAlignment="0" applyProtection="0"/>
    <xf numFmtId="219" fontId="19" fillId="0" borderId="0" applyFont="0" applyFill="0" applyBorder="0" applyAlignment="0" applyProtection="0"/>
    <xf numFmtId="0" fontId="80" fillId="51" borderId="0" applyNumberFormat="0" applyBorder="0" applyAlignment="0" applyProtection="0"/>
    <xf numFmtId="0" fontId="80" fillId="51" borderId="0" applyNumberFormat="0" applyBorder="0" applyAlignment="0" applyProtection="0"/>
    <xf numFmtId="0" fontId="13" fillId="0" borderId="43"/>
    <xf numFmtId="220" fontId="19" fillId="0" borderId="0"/>
    <xf numFmtId="220" fontId="19" fillId="0" borderId="0"/>
    <xf numFmtId="220" fontId="19" fillId="0" borderId="0"/>
    <xf numFmtId="220" fontId="19" fillId="0" borderId="0"/>
    <xf numFmtId="220" fontId="19" fillId="0" borderId="0"/>
    <xf numFmtId="220" fontId="19" fillId="0" borderId="0"/>
    <xf numFmtId="220" fontId="20" fillId="0" borderId="0"/>
    <xf numFmtId="220" fontId="19" fillId="0" borderId="0"/>
    <xf numFmtId="22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9" fillId="0" borderId="0"/>
    <xf numFmtId="0" fontId="19" fillId="0" borderId="0"/>
    <xf numFmtId="0" fontId="83" fillId="0" borderId="0"/>
    <xf numFmtId="0" fontId="60" fillId="0" borderId="0"/>
    <xf numFmtId="0" fontId="84" fillId="0" borderId="0"/>
    <xf numFmtId="0" fontId="10" fillId="0" borderId="0"/>
    <xf numFmtId="0" fontId="31" fillId="12" borderId="59" applyNumberFormat="0" applyFont="0" applyAlignment="0" applyProtection="0"/>
    <xf numFmtId="0" fontId="31" fillId="12" borderId="59" applyNumberFormat="0" applyFont="0" applyAlignment="0" applyProtection="0"/>
    <xf numFmtId="0" fontId="20" fillId="12" borderId="36" applyNumberFormat="0" applyFont="0" applyAlignment="0" applyProtection="0"/>
    <xf numFmtId="0" fontId="21" fillId="12" borderId="59" applyNumberFormat="0" applyFont="0" applyAlignment="0" applyProtection="0"/>
    <xf numFmtId="221" fontId="19" fillId="50" borderId="0"/>
    <xf numFmtId="221" fontId="19" fillId="50" borderId="0"/>
    <xf numFmtId="221" fontId="19" fillId="50" borderId="0"/>
    <xf numFmtId="221" fontId="19" fillId="50" borderId="0"/>
    <xf numFmtId="221" fontId="19" fillId="50" borderId="0"/>
    <xf numFmtId="221" fontId="19" fillId="50" borderId="0"/>
    <xf numFmtId="221" fontId="19" fillId="50" borderId="0"/>
    <xf numFmtId="221" fontId="19" fillId="50" borderId="0"/>
    <xf numFmtId="221" fontId="19" fillId="50" borderId="0"/>
    <xf numFmtId="221" fontId="19" fillId="50" borderId="0"/>
    <xf numFmtId="222" fontId="20" fillId="63" borderId="0"/>
    <xf numFmtId="223" fontId="19" fillId="64" borderId="0"/>
    <xf numFmtId="222" fontId="20" fillId="63" borderId="0"/>
    <xf numFmtId="221" fontId="20" fillId="50" borderId="0"/>
    <xf numFmtId="0" fontId="20" fillId="0" borderId="0"/>
    <xf numFmtId="0" fontId="85" fillId="27" borderId="60" applyNumberFormat="0" applyAlignment="0" applyProtection="0"/>
    <xf numFmtId="0" fontId="85" fillId="27" borderId="60" applyNumberFormat="0" applyAlignment="0" applyProtection="0"/>
    <xf numFmtId="0" fontId="85" fillId="14" borderId="60" applyNumberFormat="0" applyAlignment="0" applyProtection="0"/>
    <xf numFmtId="0" fontId="86" fillId="50" borderId="0"/>
    <xf numFmtId="0" fontId="86" fillId="63" borderId="0"/>
    <xf numFmtId="0" fontId="87" fillId="64" borderId="0"/>
    <xf numFmtId="0" fontId="86" fillId="63" borderId="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9" fillId="0" borderId="0" applyFont="0" applyFill="0" applyBorder="0" applyAlignment="0" applyProtection="0"/>
    <xf numFmtId="224" fontId="17" fillId="0" borderId="0" applyFill="0" applyBorder="0" applyAlignment="0" applyProtection="0"/>
    <xf numFmtId="225" fontId="17" fillId="0" borderId="0" applyFill="0" applyBorder="0" applyAlignment="0" applyProtection="0"/>
    <xf numFmtId="224" fontId="17" fillId="0" borderId="0" applyFill="0" applyBorder="0" applyAlignment="0" applyProtection="0"/>
    <xf numFmtId="224" fontId="20"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9" fontId="17" fillId="0" borderId="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226" fontId="39" fillId="0" borderId="0" applyFont="0" applyFill="0" applyBorder="0" applyAlignment="0" applyProtection="0"/>
    <xf numFmtId="226" fontId="39" fillId="0" borderId="0" applyFont="0" applyFill="0" applyBorder="0" applyAlignment="0" applyProtection="0"/>
    <xf numFmtId="227" fontId="17" fillId="0" borderId="0" applyFill="0" applyBorder="0" applyAlignment="0" applyProtection="0"/>
    <xf numFmtId="228" fontId="17" fillId="0" borderId="0" applyFill="0" applyBorder="0" applyAlignment="0" applyProtection="0"/>
    <xf numFmtId="201" fontId="38" fillId="0" borderId="0" applyFont="0" applyFill="0" applyBorder="0" applyAlignment="0" applyProtection="0"/>
    <xf numFmtId="228" fontId="17" fillId="0" borderId="0" applyFill="0" applyBorder="0" applyAlignment="0" applyProtection="0"/>
    <xf numFmtId="201" fontId="38"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7" fillId="0" borderId="0" applyFill="0" applyBorder="0" applyAlignment="0" applyProtection="0"/>
    <xf numFmtId="10" fontId="20"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9" fontId="46" fillId="0" borderId="0" applyFont="0" applyFill="0" applyBorder="0" applyAlignment="0" applyProtection="0"/>
    <xf numFmtId="230" fontId="10" fillId="0" borderId="0"/>
    <xf numFmtId="230" fontId="20" fillId="0" borderId="0"/>
    <xf numFmtId="230" fontId="19" fillId="0" borderId="0"/>
    <xf numFmtId="230" fontId="20" fillId="0" borderId="0"/>
    <xf numFmtId="231" fontId="10" fillId="0" borderId="0"/>
    <xf numFmtId="231" fontId="20" fillId="0" borderId="0"/>
    <xf numFmtId="231" fontId="19" fillId="0" borderId="0"/>
    <xf numFmtId="231" fontId="20" fillId="0" borderId="0"/>
    <xf numFmtId="0" fontId="19" fillId="0" borderId="0" applyNumberFormat="0" applyFill="0" applyBorder="0" applyAlignment="0" applyProtection="0"/>
    <xf numFmtId="191" fontId="10" fillId="0" borderId="0" applyFill="0" applyBorder="0" applyAlignment="0"/>
    <xf numFmtId="191" fontId="10" fillId="0" borderId="0" applyFill="0" applyBorder="0" applyAlignment="0"/>
    <xf numFmtId="192" fontId="19" fillId="0" borderId="0" applyFill="0" applyBorder="0" applyAlignment="0"/>
    <xf numFmtId="193" fontId="20" fillId="0" borderId="0" applyFill="0" applyBorder="0" applyAlignment="0"/>
    <xf numFmtId="177" fontId="38" fillId="0" borderId="0" applyFill="0" applyBorder="0" applyAlignment="0"/>
    <xf numFmtId="193" fontId="20" fillId="0" borderId="0" applyFill="0" applyBorder="0" applyAlignment="0"/>
    <xf numFmtId="177" fontId="38"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191" fontId="10" fillId="0" borderId="0" applyFill="0" applyBorder="0" applyAlignment="0"/>
    <xf numFmtId="191" fontId="10" fillId="0" borderId="0" applyFill="0" applyBorder="0" applyAlignment="0"/>
    <xf numFmtId="192" fontId="19" fillId="0" borderId="0" applyFill="0" applyBorder="0" applyAlignment="0"/>
    <xf numFmtId="193" fontId="20" fillId="0" borderId="0" applyFill="0" applyBorder="0" applyAlignment="0"/>
    <xf numFmtId="177" fontId="38" fillId="0" borderId="0" applyFill="0" applyBorder="0" applyAlignment="0"/>
    <xf numFmtId="193" fontId="20" fillId="0" borderId="0" applyFill="0" applyBorder="0" applyAlignment="0"/>
    <xf numFmtId="177" fontId="38" fillId="0" borderId="0" applyFill="0" applyBorder="0" applyAlignment="0"/>
    <xf numFmtId="194" fontId="10" fillId="0" borderId="0" applyFill="0" applyBorder="0" applyAlignment="0"/>
    <xf numFmtId="194" fontId="10" fillId="0" borderId="0" applyFill="0" applyBorder="0" applyAlignment="0"/>
    <xf numFmtId="194" fontId="19" fillId="0" borderId="0" applyFill="0" applyBorder="0" applyAlignment="0"/>
    <xf numFmtId="194" fontId="20" fillId="0" borderId="0" applyFill="0" applyBorder="0" applyAlignment="0"/>
    <xf numFmtId="195" fontId="35" fillId="0" borderId="0" applyFill="0" applyBorder="0" applyAlignment="0"/>
    <xf numFmtId="194" fontId="20" fillId="0" borderId="0" applyFill="0" applyBorder="0" applyAlignment="0"/>
    <xf numFmtId="195" fontId="35" fillId="0" borderId="0" applyFill="0" applyBorder="0" applyAlignment="0"/>
    <xf numFmtId="178" fontId="10" fillId="0" borderId="0" applyFill="0" applyBorder="0" applyAlignment="0"/>
    <xf numFmtId="178" fontId="10" fillId="0" borderId="0" applyFill="0" applyBorder="0" applyAlignment="0"/>
    <xf numFmtId="179" fontId="19" fillId="0" borderId="0" applyFill="0" applyBorder="0" applyAlignment="0"/>
    <xf numFmtId="178" fontId="20" fillId="0" borderId="0" applyFill="0" applyBorder="0" applyAlignment="0"/>
    <xf numFmtId="180" fontId="38" fillId="0" borderId="0" applyFill="0" applyBorder="0" applyAlignment="0"/>
    <xf numFmtId="178" fontId="20" fillId="0" borderId="0" applyFill="0" applyBorder="0" applyAlignment="0"/>
    <xf numFmtId="180" fontId="38" fillId="0" borderId="0" applyFill="0" applyBorder="0" applyAlignment="0"/>
    <xf numFmtId="0" fontId="84" fillId="0" borderId="0" applyNumberFormat="0">
      <alignment horizontal="left"/>
    </xf>
    <xf numFmtId="3" fontId="17" fillId="0" borderId="0" applyFont="0" applyFill="0" applyBorder="0" applyAlignment="0"/>
    <xf numFmtId="3" fontId="17" fillId="0" borderId="0" applyFill="0" applyBorder="0" applyAlignment="0"/>
    <xf numFmtId="3" fontId="21" fillId="0" borderId="0" applyFont="0" applyFill="0" applyBorder="0" applyAlignment="0"/>
    <xf numFmtId="4" fontId="37" fillId="58" borderId="60" applyNumberFormat="0" applyProtection="0">
      <alignment vertical="center"/>
    </xf>
    <xf numFmtId="4" fontId="88" fillId="58" borderId="60" applyNumberFormat="0" applyProtection="0">
      <alignment vertical="center"/>
    </xf>
    <xf numFmtId="4" fontId="37" fillId="58" borderId="60" applyNumberFormat="0" applyProtection="0">
      <alignment horizontal="left" vertical="center" indent="1"/>
    </xf>
    <xf numFmtId="4" fontId="37" fillId="58" borderId="60" applyNumberFormat="0" applyProtection="0">
      <alignment horizontal="left" vertical="center" indent="1"/>
    </xf>
    <xf numFmtId="0" fontId="19" fillId="65" borderId="60" applyNumberFormat="0" applyProtection="0">
      <alignment horizontal="left" vertical="center" indent="1"/>
    </xf>
    <xf numFmtId="0" fontId="19" fillId="65" borderId="60" applyNumberFormat="0" applyProtection="0">
      <alignment horizontal="left" vertical="center" indent="1"/>
    </xf>
    <xf numFmtId="0" fontId="19" fillId="65" borderId="60" applyNumberFormat="0" applyProtection="0">
      <alignment horizontal="left" vertical="center" indent="1"/>
    </xf>
    <xf numFmtId="4" fontId="37" fillId="66" borderId="60" applyNumberFormat="0" applyProtection="0">
      <alignment horizontal="right" vertical="center"/>
    </xf>
    <xf numFmtId="4" fontId="37" fillId="67" borderId="60" applyNumberFormat="0" applyProtection="0">
      <alignment horizontal="right" vertical="center"/>
    </xf>
    <xf numFmtId="4" fontId="37" fillId="68" borderId="60" applyNumberFormat="0" applyProtection="0">
      <alignment horizontal="right" vertical="center"/>
    </xf>
    <xf numFmtId="4" fontId="37" fillId="69" borderId="60" applyNumberFormat="0" applyProtection="0">
      <alignment horizontal="right" vertical="center"/>
    </xf>
    <xf numFmtId="4" fontId="37" fillId="70" borderId="60" applyNumberFormat="0" applyProtection="0">
      <alignment horizontal="right" vertical="center"/>
    </xf>
    <xf numFmtId="4" fontId="37" fillId="71" borderId="60" applyNumberFormat="0" applyProtection="0">
      <alignment horizontal="right" vertical="center"/>
    </xf>
    <xf numFmtId="4" fontId="37" fillId="72" borderId="60" applyNumberFormat="0" applyProtection="0">
      <alignment horizontal="right" vertical="center"/>
    </xf>
    <xf numFmtId="4" fontId="37" fillId="73" borderId="60" applyNumberFormat="0" applyProtection="0">
      <alignment horizontal="right" vertical="center"/>
    </xf>
    <xf numFmtId="4" fontId="37" fillId="74" borderId="60" applyNumberFormat="0" applyProtection="0">
      <alignment horizontal="right" vertical="center"/>
    </xf>
    <xf numFmtId="4" fontId="36" fillId="75" borderId="60" applyNumberFormat="0" applyProtection="0">
      <alignment horizontal="left" vertical="center" indent="1"/>
    </xf>
    <xf numFmtId="4" fontId="37" fillId="76" borderId="61" applyNumberFormat="0" applyProtection="0">
      <alignment horizontal="left" vertical="center" indent="1"/>
    </xf>
    <xf numFmtId="4" fontId="89" fillId="77" borderId="0" applyNumberFormat="0" applyProtection="0">
      <alignment horizontal="left" vertical="center" indent="1"/>
    </xf>
    <xf numFmtId="4" fontId="90" fillId="77" borderId="0" applyNumberFormat="0" applyProtection="0">
      <alignment horizontal="left" vertical="center" indent="1"/>
    </xf>
    <xf numFmtId="4" fontId="90" fillId="77" borderId="0" applyNumberFormat="0" applyProtection="0">
      <alignment horizontal="left" vertical="center"/>
    </xf>
    <xf numFmtId="0" fontId="19" fillId="65" borderId="60" applyNumberFormat="0" applyProtection="0">
      <alignment horizontal="left" vertical="center" indent="1"/>
    </xf>
    <xf numFmtId="4" fontId="37" fillId="76" borderId="60" applyNumberFormat="0" applyProtection="0">
      <alignment horizontal="left" vertical="center" indent="1"/>
    </xf>
    <xf numFmtId="4" fontId="16" fillId="76" borderId="60" applyNumberFormat="0" applyProtection="0">
      <alignment horizontal="left" vertical="center" indent="1"/>
    </xf>
    <xf numFmtId="4" fontId="16" fillId="76" borderId="60" applyNumberFormat="0" applyProtection="0">
      <alignment horizontal="left" vertical="center" indent="1"/>
    </xf>
    <xf numFmtId="4" fontId="16" fillId="76" borderId="60" applyNumberFormat="0" applyProtection="0">
      <alignment horizontal="left" vertical="center"/>
    </xf>
    <xf numFmtId="4" fontId="37" fillId="78" borderId="60" applyNumberFormat="0" applyProtection="0">
      <alignment horizontal="left" vertical="center" indent="1"/>
    </xf>
    <xf numFmtId="4" fontId="16" fillId="78" borderId="60" applyNumberFormat="0" applyProtection="0">
      <alignment horizontal="left" vertical="center" indent="1"/>
    </xf>
    <xf numFmtId="4" fontId="16" fillId="78" borderId="60" applyNumberFormat="0" applyProtection="0">
      <alignment horizontal="left" vertical="center" indent="1"/>
    </xf>
    <xf numFmtId="4" fontId="16" fillId="78" borderId="60" applyNumberFormat="0" applyProtection="0">
      <alignment horizontal="left" vertical="center"/>
    </xf>
    <xf numFmtId="0" fontId="19" fillId="78" borderId="60" applyNumberFormat="0" applyProtection="0">
      <alignment horizontal="left" vertical="center" indent="1"/>
    </xf>
    <xf numFmtId="0" fontId="19" fillId="78" borderId="60" applyNumberFormat="0" applyProtection="0">
      <alignment horizontal="left" vertical="center" indent="1"/>
    </xf>
    <xf numFmtId="0" fontId="19" fillId="79" borderId="60" applyNumberFormat="0" applyProtection="0">
      <alignment horizontal="left" vertical="center" indent="1"/>
    </xf>
    <xf numFmtId="0" fontId="19" fillId="79" borderId="60" applyNumberFormat="0" applyProtection="0">
      <alignment horizontal="left" vertical="center" indent="1"/>
    </xf>
    <xf numFmtId="0" fontId="19" fillId="54" borderId="60" applyNumberFormat="0" applyProtection="0">
      <alignment horizontal="left" vertical="center" indent="1"/>
    </xf>
    <xf numFmtId="0" fontId="19" fillId="54" borderId="60" applyNumberFormat="0" applyProtection="0">
      <alignment horizontal="left" vertical="center" indent="1"/>
    </xf>
    <xf numFmtId="0" fontId="19" fillId="65" borderId="60" applyNumberFormat="0" applyProtection="0">
      <alignment horizontal="left" vertical="center" indent="1"/>
    </xf>
    <xf numFmtId="0" fontId="19" fillId="65" borderId="60" applyNumberFormat="0" applyProtection="0">
      <alignment horizontal="left" vertical="center" indent="1"/>
    </xf>
    <xf numFmtId="4" fontId="37" fillId="59" borderId="60" applyNumberFormat="0" applyProtection="0">
      <alignment vertical="center"/>
    </xf>
    <xf numFmtId="4" fontId="88" fillId="59" borderId="60" applyNumberFormat="0" applyProtection="0">
      <alignment vertical="center"/>
    </xf>
    <xf numFmtId="4" fontId="37" fillId="59" borderId="60" applyNumberFormat="0" applyProtection="0">
      <alignment horizontal="left" vertical="center" indent="1"/>
    </xf>
    <xf numFmtId="4" fontId="37" fillId="59" borderId="60" applyNumberFormat="0" applyProtection="0">
      <alignment horizontal="left" vertical="center" indent="1"/>
    </xf>
    <xf numFmtId="4" fontId="37" fillId="76" borderId="60" applyNumberFormat="0" applyProtection="0">
      <alignment horizontal="right" vertical="center"/>
    </xf>
    <xf numFmtId="4" fontId="37" fillId="76" borderId="60" applyNumberFormat="0" applyProtection="0">
      <alignment horizontal="right" vertical="center"/>
    </xf>
    <xf numFmtId="4" fontId="37" fillId="76" borderId="60" applyNumberFormat="0" applyProtection="0">
      <alignment horizontal="right" vertical="center"/>
    </xf>
    <xf numFmtId="4" fontId="88" fillId="76" borderId="60" applyNumberFormat="0" applyProtection="0">
      <alignment horizontal="right" vertical="center"/>
    </xf>
    <xf numFmtId="0" fontId="19" fillId="65" borderId="60" applyNumberFormat="0" applyProtection="0">
      <alignment horizontal="left" vertical="center" indent="1"/>
    </xf>
    <xf numFmtId="0" fontId="19" fillId="65" borderId="60" applyNumberFormat="0" applyProtection="0">
      <alignment horizontal="left" vertical="center" indent="1"/>
    </xf>
    <xf numFmtId="0" fontId="19" fillId="65" borderId="60" applyNumberFormat="0" applyProtection="0">
      <alignment horizontal="left" vertical="center" indent="1"/>
    </xf>
    <xf numFmtId="0" fontId="19" fillId="65" borderId="60" applyNumberFormat="0" applyProtection="0">
      <alignment horizontal="left" vertical="center" indent="1"/>
    </xf>
    <xf numFmtId="0" fontId="19" fillId="65" borderId="60" applyNumberFormat="0" applyProtection="0">
      <alignment horizontal="left" vertical="center" indent="1"/>
    </xf>
    <xf numFmtId="0" fontId="19" fillId="65" borderId="60" applyNumberFormat="0" applyProtection="0">
      <alignment horizontal="left" vertical="center" indent="1"/>
    </xf>
    <xf numFmtId="0" fontId="91" fillId="0" borderId="0"/>
    <xf numFmtId="0" fontId="92" fillId="0" borderId="0"/>
    <xf numFmtId="0" fontId="92" fillId="0" borderId="0"/>
    <xf numFmtId="4" fontId="93" fillId="76" borderId="60" applyNumberFormat="0" applyProtection="0">
      <alignment horizontal="right" vertical="center"/>
    </xf>
    <xf numFmtId="0" fontId="61" fillId="0" borderId="0"/>
    <xf numFmtId="232" fontId="94" fillId="0" borderId="28">
      <alignment horizontal="left" vertical="center"/>
      <protection locked="0"/>
    </xf>
    <xf numFmtId="0" fontId="10" fillId="0" borderId="0"/>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38" fontId="95" fillId="0" borderId="62" applyBorder="0">
      <alignment horizontal="right"/>
      <protection locked="0"/>
    </xf>
    <xf numFmtId="49" fontId="37" fillId="0" borderId="0" applyFill="0" applyBorder="0" applyAlignment="0"/>
    <xf numFmtId="49" fontId="16" fillId="0" borderId="0" applyFill="0" applyBorder="0" applyAlignment="0"/>
    <xf numFmtId="233" fontId="39" fillId="0" borderId="0" applyFill="0" applyBorder="0" applyAlignment="0"/>
    <xf numFmtId="233" fontId="39" fillId="0" borderId="0" applyFill="0" applyBorder="0" applyAlignment="0"/>
    <xf numFmtId="234" fontId="40" fillId="0" borderId="0" applyFill="0" applyBorder="0" applyAlignment="0"/>
    <xf numFmtId="235" fontId="39" fillId="0" borderId="0" applyFill="0" applyBorder="0" applyAlignment="0"/>
    <xf numFmtId="229" fontId="35" fillId="0" borderId="0" applyFill="0" applyBorder="0" applyAlignment="0"/>
    <xf numFmtId="235" fontId="39" fillId="0" borderId="0" applyFill="0" applyBorder="0" applyAlignment="0"/>
    <xf numFmtId="229" fontId="35" fillId="0" borderId="0" applyFill="0" applyBorder="0" applyAlignment="0"/>
    <xf numFmtId="236" fontId="39" fillId="0" borderId="0" applyFill="0" applyBorder="0" applyAlignment="0"/>
    <xf numFmtId="236" fontId="39" fillId="0" borderId="0" applyFill="0" applyBorder="0" applyAlignment="0"/>
    <xf numFmtId="237" fontId="40" fillId="0" borderId="0" applyFill="0" applyBorder="0" applyAlignment="0"/>
    <xf numFmtId="238" fontId="39" fillId="0" borderId="0" applyFill="0" applyBorder="0" applyAlignment="0"/>
    <xf numFmtId="239" fontId="35" fillId="0" borderId="0" applyFill="0" applyBorder="0" applyAlignment="0"/>
    <xf numFmtId="238" fontId="39" fillId="0" borderId="0" applyFill="0" applyBorder="0" applyAlignment="0"/>
    <xf numFmtId="239" fontId="35" fillId="0" borderId="0" applyFill="0" applyBorder="0" applyAlignment="0"/>
    <xf numFmtId="0" fontId="96" fillId="0" borderId="0" applyFill="0" applyBorder="0" applyProtection="0">
      <alignment horizontal="left" vertical="top"/>
    </xf>
    <xf numFmtId="0" fontId="97" fillId="0" borderId="0" applyFill="0" applyBorder="0" applyProtection="0">
      <alignment horizontal="left" vertical="top"/>
    </xf>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63" applyNumberFormat="0" applyFill="0" applyAlignment="0" applyProtection="0"/>
    <xf numFmtId="0" fontId="100" fillId="0" borderId="63" applyNumberFormat="0" applyFill="0" applyAlignment="0" applyProtection="0"/>
    <xf numFmtId="0" fontId="101" fillId="0" borderId="63" applyNumberFormat="0" applyFill="0" applyAlignment="0" applyProtection="0"/>
    <xf numFmtId="0" fontId="100" fillId="0" borderId="64" applyNumberFormat="0" applyFill="0" applyAlignment="0" applyProtection="0"/>
    <xf numFmtId="0" fontId="100" fillId="0" borderId="63" applyNumberFormat="0" applyFill="0" applyAlignment="0" applyProtection="0"/>
    <xf numFmtId="0" fontId="102" fillId="0" borderId="0"/>
    <xf numFmtId="0" fontId="103" fillId="0" borderId="0" applyNumberFormat="0" applyFill="0" applyBorder="0" applyAlignment="0" applyProtection="0"/>
    <xf numFmtId="0" fontId="103" fillId="0" borderId="0" applyNumberFormat="0" applyFill="0" applyBorder="0" applyAlignment="0" applyProtection="0"/>
    <xf numFmtId="0" fontId="33" fillId="41" borderId="0" applyNumberFormat="0" applyBorder="0" applyAlignment="0" applyProtection="0"/>
    <xf numFmtId="0" fontId="33" fillId="80" borderId="0" applyNumberFormat="0" applyBorder="0" applyAlignment="0" applyProtection="0"/>
    <xf numFmtId="0" fontId="33" fillId="42" borderId="0" applyNumberFormat="0" applyBorder="0" applyAlignment="0" applyProtection="0"/>
    <xf numFmtId="0" fontId="33" fillId="81" borderId="0" applyNumberFormat="0" applyBorder="0" applyAlignment="0" applyProtection="0"/>
    <xf numFmtId="0" fontId="33" fillId="26" borderId="0" applyNumberFormat="0" applyBorder="0" applyAlignment="0" applyProtection="0"/>
    <xf numFmtId="0" fontId="33" fillId="82"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4" borderId="0" applyNumberFormat="0" applyBorder="0" applyAlignment="0" applyProtection="0"/>
    <xf numFmtId="0" fontId="33" fillId="83" borderId="0" applyNumberFormat="0" applyBorder="0" applyAlignment="0" applyProtection="0"/>
    <xf numFmtId="180" fontId="17" fillId="0" borderId="65">
      <protection locked="0"/>
    </xf>
    <xf numFmtId="180" fontId="17" fillId="0" borderId="66">
      <protection locked="0"/>
    </xf>
    <xf numFmtId="240" fontId="17" fillId="0" borderId="66">
      <protection locked="0"/>
    </xf>
    <xf numFmtId="180" fontId="17" fillId="0" borderId="66">
      <protection locked="0"/>
    </xf>
    <xf numFmtId="180" fontId="21" fillId="0" borderId="65">
      <protection locked="0"/>
    </xf>
    <xf numFmtId="0" fontId="104" fillId="16" borderId="36" applyNumberFormat="0" applyAlignment="0" applyProtection="0"/>
    <xf numFmtId="0" fontId="105" fillId="27" borderId="36" applyNumberFormat="0" applyAlignment="0" applyProtection="0"/>
    <xf numFmtId="0" fontId="105" fillId="27" borderId="36" applyNumberFormat="0" applyAlignment="0" applyProtection="0"/>
    <xf numFmtId="0" fontId="104" fillId="22" borderId="36" applyNumberFormat="0" applyAlignment="0" applyProtection="0"/>
    <xf numFmtId="0" fontId="105" fillId="27" borderId="36" applyNumberFormat="0" applyAlignment="0" applyProtection="0"/>
    <xf numFmtId="0" fontId="105" fillId="27" borderId="36" applyNumberFormat="0" applyAlignment="0" applyProtection="0"/>
    <xf numFmtId="0" fontId="106" fillId="27" borderId="60" applyNumberFormat="0" applyAlignment="0" applyProtection="0"/>
    <xf numFmtId="0" fontId="107" fillId="27" borderId="60" applyNumberFormat="0" applyAlignment="0" applyProtection="0"/>
    <xf numFmtId="0" fontId="107" fillId="27" borderId="60" applyNumberFormat="0" applyAlignment="0" applyProtection="0"/>
    <xf numFmtId="0" fontId="106" fillId="56" borderId="60" applyNumberFormat="0" applyAlignment="0" applyProtection="0"/>
    <xf numFmtId="0" fontId="107" fillId="27" borderId="60" applyNumberFormat="0" applyAlignment="0" applyProtection="0"/>
    <xf numFmtId="0" fontId="107" fillId="27" borderId="60" applyNumberFormat="0" applyAlignment="0" applyProtection="0"/>
    <xf numFmtId="0" fontId="108" fillId="27" borderId="36" applyNumberFormat="0" applyAlignment="0" applyProtection="0"/>
    <xf numFmtId="0" fontId="109" fillId="27" borderId="36" applyNumberFormat="0" applyAlignment="0" applyProtection="0"/>
    <xf numFmtId="0" fontId="109" fillId="27" borderId="36" applyNumberFormat="0" applyAlignment="0" applyProtection="0"/>
    <xf numFmtId="0" fontId="108" fillId="56" borderId="36" applyNumberFormat="0" applyAlignment="0" applyProtection="0"/>
    <xf numFmtId="0" fontId="109" fillId="27" borderId="36" applyNumberFormat="0" applyAlignment="0" applyProtection="0"/>
    <xf numFmtId="0" fontId="109" fillId="27" borderId="36" applyNumberFormat="0" applyAlignment="0" applyProtection="0"/>
    <xf numFmtId="0" fontId="110" fillId="0" borderId="0" applyNumberFormat="0" applyFill="0" applyBorder="0" applyAlignment="0" applyProtection="0">
      <alignment vertical="top"/>
      <protection locked="0"/>
    </xf>
    <xf numFmtId="0" fontId="111" fillId="0" borderId="0" applyNumberFormat="0" applyFill="0" applyBorder="0" applyAlignment="0" applyProtection="0"/>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1" fillId="0" borderId="0" applyNumberFormat="0" applyFill="0" applyBorder="0" applyAlignment="0" applyProtection="0"/>
    <xf numFmtId="0" fontId="75" fillId="0" borderId="0" applyNumberFormat="0" applyFill="0" applyBorder="0" applyAlignment="0" applyProtection="0">
      <alignment vertical="top"/>
      <protection locked="0"/>
    </xf>
    <xf numFmtId="0" fontId="113" fillId="54" borderId="23"/>
    <xf numFmtId="0" fontId="113" fillId="55" borderId="37"/>
    <xf numFmtId="0" fontId="113" fillId="56" borderId="37"/>
    <xf numFmtId="0" fontId="113" fillId="55" borderId="37"/>
    <xf numFmtId="0" fontId="114" fillId="54" borderId="23"/>
    <xf numFmtId="14" fontId="17" fillId="0" borderId="0">
      <alignment horizontal="right"/>
    </xf>
    <xf numFmtId="0" fontId="115" fillId="0" borderId="0" applyProtection="0"/>
    <xf numFmtId="14" fontId="21" fillId="0" borderId="0">
      <alignment horizontal="right"/>
    </xf>
    <xf numFmtId="14" fontId="21" fillId="0" borderId="0">
      <alignment horizontal="right"/>
    </xf>
    <xf numFmtId="14" fontId="21" fillId="0" borderId="0">
      <alignment horizontal="right"/>
    </xf>
    <xf numFmtId="14" fontId="21" fillId="0" borderId="0">
      <alignment horizontal="right"/>
    </xf>
    <xf numFmtId="172" fontId="3" fillId="0" borderId="0" applyFont="0" applyFill="0" applyBorder="0" applyAlignment="0" applyProtection="0"/>
    <xf numFmtId="173" fontId="3" fillId="0" borderId="0" applyFont="0" applyFill="0" applyBorder="0" applyAlignment="0" applyProtection="0"/>
    <xf numFmtId="176" fontId="17" fillId="0" borderId="0" applyFill="0" applyBorder="0" applyAlignment="0" applyProtection="0"/>
    <xf numFmtId="0" fontId="116" fillId="0" borderId="67">
      <alignment horizontal="left" vertical="top" wrapText="1"/>
    </xf>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6" fillId="0" borderId="49" applyNumberFormat="0" applyFill="0" applyAlignment="0" applyProtection="0"/>
    <xf numFmtId="0" fontId="69" fillId="0" borderId="51" applyNumberFormat="0" applyFill="0" applyAlignment="0" applyProtection="0"/>
    <xf numFmtId="0" fontId="117" fillId="0" borderId="51"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53"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Protection="0"/>
    <xf numFmtId="0" fontId="120" fillId="0" borderId="0" applyProtection="0"/>
    <xf numFmtId="180" fontId="121" fillId="57" borderId="65"/>
    <xf numFmtId="180" fontId="121" fillId="21" borderId="66"/>
    <xf numFmtId="240" fontId="121" fillId="21" borderId="66"/>
    <xf numFmtId="180" fontId="121" fillId="21" borderId="66"/>
    <xf numFmtId="180" fontId="122" fillId="57" borderId="65"/>
    <xf numFmtId="0" fontId="19" fillId="0" borderId="28">
      <alignment horizontal="right"/>
    </xf>
    <xf numFmtId="0" fontId="19" fillId="0" borderId="28">
      <alignment horizontal="right"/>
    </xf>
    <xf numFmtId="0" fontId="19" fillId="0" borderId="28">
      <alignment horizontal="right"/>
    </xf>
    <xf numFmtId="0" fontId="19" fillId="0" borderId="28">
      <alignment horizontal="right"/>
    </xf>
    <xf numFmtId="0" fontId="19" fillId="0" borderId="28">
      <alignment horizontal="right"/>
    </xf>
    <xf numFmtId="0" fontId="19" fillId="0" borderId="28">
      <alignment horizontal="right"/>
    </xf>
    <xf numFmtId="0" fontId="19" fillId="0" borderId="56">
      <alignment horizontal="right"/>
    </xf>
    <xf numFmtId="0" fontId="20" fillId="0" borderId="28">
      <alignment horizontal="right"/>
    </xf>
    <xf numFmtId="0" fontId="19" fillId="0" borderId="28">
      <alignment horizontal="right"/>
    </xf>
    <xf numFmtId="0" fontId="19" fillId="0" borderId="28">
      <alignment horizontal="right"/>
    </xf>
    <xf numFmtId="0" fontId="19" fillId="0" borderId="28">
      <alignment horizontal="right"/>
    </xf>
    <xf numFmtId="0" fontId="101" fillId="0" borderId="6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115" fillId="0" borderId="34"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9" fillId="0" borderId="0"/>
    <xf numFmtId="0" fontId="19" fillId="0" borderId="0"/>
    <xf numFmtId="0" fontId="19" fillId="0" borderId="0"/>
    <xf numFmtId="0" fontId="20" fillId="0" borderId="0"/>
    <xf numFmtId="0" fontId="19" fillId="0" borderId="0"/>
    <xf numFmtId="0" fontId="19" fillId="0" borderId="0"/>
    <xf numFmtId="0" fontId="124" fillId="24" borderId="38" applyNumberFormat="0" applyAlignment="0" applyProtection="0"/>
    <xf numFmtId="0" fontId="124" fillId="84" borderId="38" applyNumberFormat="0" applyAlignment="0" applyProtection="0"/>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25" fillId="0" borderId="0" applyNumberFormat="0" applyFill="0" applyBorder="0" applyAlignment="0" applyProtection="0"/>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9" fillId="0" borderId="28"/>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28"/>
    <xf numFmtId="0" fontId="19" fillId="0" borderId="56"/>
    <xf numFmtId="0" fontId="19" fillId="0" borderId="28"/>
    <xf numFmtId="0" fontId="19" fillId="0" borderId="28"/>
    <xf numFmtId="0" fontId="19" fillId="0" borderId="28"/>
    <xf numFmtId="0" fontId="19" fillId="0" borderId="28"/>
    <xf numFmtId="0" fontId="19" fillId="0" borderId="56"/>
    <xf numFmtId="0" fontId="19" fillId="0" borderId="28"/>
    <xf numFmtId="0" fontId="19" fillId="0" borderId="28"/>
    <xf numFmtId="0" fontId="19" fillId="0" borderId="28"/>
    <xf numFmtId="0" fontId="19" fillId="0" borderId="28"/>
    <xf numFmtId="0" fontId="126" fillId="51" borderId="0" applyNumberFormat="0" applyBorder="0" applyAlignment="0" applyProtection="0"/>
    <xf numFmtId="0" fontId="126" fillId="61" borderId="0" applyNumberFormat="0" applyBorder="0" applyAlignment="0" applyProtection="0"/>
    <xf numFmtId="0" fontId="17" fillId="0" borderId="0"/>
    <xf numFmtId="0" fontId="60"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9" fillId="0" borderId="0"/>
    <xf numFmtId="0" fontId="127" fillId="0" borderId="0"/>
    <xf numFmtId="0" fontId="1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9"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9" fillId="0" borderId="0"/>
    <xf numFmtId="0" fontId="19" fillId="0" borderId="0"/>
    <xf numFmtId="0" fontId="59" fillId="0" borderId="0"/>
    <xf numFmtId="0" fontId="1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9" fillId="0" borderId="0"/>
    <xf numFmtId="0" fontId="129" fillId="0" borderId="0"/>
    <xf numFmtId="0" fontId="129" fillId="0" borderId="0"/>
    <xf numFmtId="0" fontId="129" fillId="0" borderId="0"/>
    <xf numFmtId="0" fontId="129" fillId="0" borderId="0"/>
    <xf numFmtId="0" fontId="1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59" fillId="0" borderId="0"/>
    <xf numFmtId="0" fontId="9" fillId="0" borderId="0"/>
    <xf numFmtId="0" fontId="9" fillId="0" borderId="0"/>
    <xf numFmtId="0" fontId="19" fillId="0" borderId="0"/>
    <xf numFmtId="0" fontId="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 fillId="0" borderId="0"/>
    <xf numFmtId="0" fontId="19"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7" fillId="0" borderId="0"/>
    <xf numFmtId="0" fontId="9" fillId="0" borderId="0"/>
    <xf numFmtId="0" fontId="9" fillId="0" borderId="0"/>
    <xf numFmtId="0" fontId="9" fillId="0" borderId="0"/>
    <xf numFmtId="0" fontId="31" fillId="0" borderId="0"/>
    <xf numFmtId="0" fontId="31" fillId="0" borderId="0"/>
    <xf numFmtId="0" fontId="3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9" fillId="0" borderId="0"/>
    <xf numFmtId="0" fontId="9" fillId="0" borderId="0"/>
    <xf numFmtId="0" fontId="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9" fillId="0" borderId="0"/>
    <xf numFmtId="0" fontId="8" fillId="0" borderId="0"/>
    <xf numFmtId="0" fontId="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0" fillId="9" borderId="0" applyNumberFormat="0" applyBorder="0" applyAlignment="0" applyProtection="0"/>
    <xf numFmtId="0" fontId="130" fillId="18" borderId="0" applyNumberFormat="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9" fillId="12" borderId="59" applyNumberFormat="0" applyFont="0" applyAlignment="0" applyProtection="0"/>
    <xf numFmtId="0" fontId="19" fillId="12" borderId="59" applyNumberFormat="0" applyFont="0" applyAlignment="0" applyProtection="0"/>
    <xf numFmtId="0" fontId="128" fillId="12" borderId="59" applyNumberFormat="0" applyFont="0" applyAlignment="0" applyProtection="0"/>
    <xf numFmtId="0" fontId="128" fillId="12" borderId="59" applyNumberFormat="0" applyFont="0" applyAlignment="0" applyProtection="0"/>
    <xf numFmtId="0" fontId="31" fillId="12" borderId="59" applyNumberFormat="0" applyFont="0" applyAlignment="0" applyProtection="0"/>
    <xf numFmtId="0" fontId="19" fillId="12" borderId="59" applyNumberFormat="0" applyFont="0" applyAlignment="0" applyProtection="0"/>
    <xf numFmtId="0" fontId="128" fillId="12" borderId="59" applyNumberFormat="0" applyFont="0" applyAlignment="0" applyProtection="0"/>
    <xf numFmtId="0" fontId="128" fillId="12" borderId="59" applyNumberFormat="0" applyFont="0" applyAlignment="0" applyProtection="0"/>
    <xf numFmtId="0" fontId="128" fillId="12" borderId="59" applyNumberFormat="0" applyFont="0" applyAlignment="0" applyProtection="0"/>
    <xf numFmtId="0" fontId="19" fillId="12" borderId="59" applyNumberFormat="0" applyFont="0" applyAlignment="0" applyProtection="0"/>
    <xf numFmtId="9" fontId="2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7"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0" fontId="133" fillId="0" borderId="57" applyNumberFormat="0" applyFill="0" applyAlignment="0" applyProtection="0"/>
    <xf numFmtId="0" fontId="134" fillId="0" borderId="57" applyNumberFormat="0" applyFill="0" applyAlignment="0" applyProtection="0"/>
    <xf numFmtId="0" fontId="19" fillId="0" borderId="0"/>
    <xf numFmtId="0" fontId="10" fillId="0" borderId="0"/>
    <xf numFmtId="0" fontId="13" fillId="0" borderId="0" applyNumberFormat="0" applyFont="0" applyFill="0" applyBorder="0" applyAlignment="0" applyProtection="0">
      <alignment vertical="top"/>
    </xf>
    <xf numFmtId="0" fontId="12" fillId="0" borderId="0"/>
    <xf numFmtId="0" fontId="17" fillId="0" borderId="0" applyNumberFormat="0" applyFill="0" applyBorder="0" applyAlignment="0" applyProtection="0"/>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7" fillId="0" borderId="0" applyNumberFormat="0" applyFill="0" applyBorder="0" applyAlignment="0" applyProtection="0"/>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13" fillId="0" borderId="0" applyNumberFormat="0" applyFont="0" applyFill="0" applyBorder="0" applyAlignment="0" applyProtection="0">
      <alignment vertical="top"/>
    </xf>
    <xf numFmtId="0" fontId="9" fillId="0" borderId="0">
      <alignment vertical="justify"/>
    </xf>
    <xf numFmtId="0" fontId="9" fillId="50" borderId="28" applyNumberFormat="0" applyAlignment="0">
      <alignment horizontal="left"/>
    </xf>
    <xf numFmtId="0" fontId="9" fillId="50" borderId="28" applyNumberFormat="0" applyAlignment="0">
      <alignment horizontal="left"/>
    </xf>
    <xf numFmtId="0" fontId="9" fillId="50" borderId="28" applyNumberFormat="0" applyAlignment="0">
      <alignment horizontal="left"/>
    </xf>
    <xf numFmtId="0" fontId="9" fillId="50" borderId="28" applyNumberFormat="0" applyAlignment="0">
      <alignment horizontal="left"/>
    </xf>
    <xf numFmtId="0" fontId="9" fillId="50" borderId="28" applyNumberFormat="0" applyAlignment="0">
      <alignment horizontal="left"/>
    </xf>
    <xf numFmtId="0" fontId="9" fillId="50" borderId="28" applyNumberFormat="0" applyAlignment="0">
      <alignment horizontal="left"/>
    </xf>
    <xf numFmtId="0" fontId="115" fillId="0" borderId="0"/>
    <xf numFmtId="0" fontId="135" fillId="0" borderId="0" applyNumberFormat="0" applyFill="0" applyBorder="0" applyAlignment="0" applyProtection="0"/>
    <xf numFmtId="0" fontId="136" fillId="0" borderId="0" applyNumberFormat="0" applyFill="0" applyBorder="0" applyAlignment="0" applyProtection="0"/>
    <xf numFmtId="49" fontId="17" fillId="0" borderId="68">
      <alignment horizontal="centerContinuous"/>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7" fillId="0" borderId="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7" fillId="0" borderId="0" applyFill="0" applyBorder="0" applyAlignment="0" applyProtection="0"/>
    <xf numFmtId="38" fontId="9" fillId="0" borderId="0" applyFont="0" applyFill="0" applyBorder="0" applyAlignment="0" applyProtection="0"/>
    <xf numFmtId="241" fontId="9" fillId="0" borderId="0" applyFont="0" applyFill="0" applyBorder="0" applyAlignment="0" applyProtection="0"/>
    <xf numFmtId="38" fontId="9" fillId="0" borderId="0" applyFont="0" applyFill="0" applyBorder="0" applyAlignment="0" applyProtection="0"/>
    <xf numFmtId="38" fontId="21" fillId="0" borderId="0" applyFont="0" applyFill="0" applyBorder="0" applyAlignment="0" applyProtection="0"/>
    <xf numFmtId="196" fontId="19" fillId="0" borderId="0" applyFont="0" applyFill="0" applyBorder="0" applyAlignment="0" applyProtection="0"/>
    <xf numFmtId="172" fontId="19" fillId="0" borderId="0" applyFont="0" applyFill="0" applyBorder="0" applyAlignment="0" applyProtection="0"/>
    <xf numFmtId="0" fontId="18" fillId="0" borderId="0">
      <protection locked="0"/>
    </xf>
    <xf numFmtId="0" fontId="18" fillId="0" borderId="0">
      <protection locked="0"/>
    </xf>
    <xf numFmtId="2" fontId="115" fillId="0" borderId="0" applyProtection="0"/>
    <xf numFmtId="196" fontId="9" fillId="0" borderId="0" applyFont="0" applyFill="0" applyBorder="0" applyAlignment="0" applyProtection="0"/>
    <xf numFmtId="197" fontId="9" fillId="0" borderId="0" applyFont="0" applyFill="0" applyBorder="0" applyAlignment="0" applyProtection="0"/>
    <xf numFmtId="41" fontId="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199"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199" fontId="12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99" fontId="8" fillId="0" borderId="0" applyFont="0" applyFill="0" applyBorder="0" applyAlignment="0" applyProtection="0"/>
    <xf numFmtId="167" fontId="19" fillId="0" borderId="0" applyFont="0" applyFill="0" applyBorder="0" applyAlignment="0" applyProtection="0"/>
    <xf numFmtId="199" fontId="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99" fontId="1" fillId="0" borderId="0" applyFont="0" applyFill="0" applyBorder="0" applyAlignment="0" applyProtection="0"/>
    <xf numFmtId="199" fontId="3"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200" fontId="3"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243" fontId="19"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243" fontId="19" fillId="0" borderId="0" applyFont="0" applyFill="0" applyBorder="0" applyAlignment="0" applyProtection="0"/>
    <xf numFmtId="43" fontId="3" fillId="0" borderId="0" applyFont="0" applyFill="0" applyBorder="0" applyAlignment="0" applyProtection="0"/>
    <xf numFmtId="243" fontId="19"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199" fontId="1" fillId="0" borderId="0" applyFont="0" applyFill="0" applyBorder="0" applyAlignment="0" applyProtection="0"/>
    <xf numFmtId="243" fontId="19" fillId="0" borderId="0" applyFont="0" applyFill="0" applyBorder="0" applyAlignment="0" applyProtection="0"/>
    <xf numFmtId="199" fontId="1" fillId="0" borderId="0" applyFont="0" applyFill="0" applyBorder="0" applyAlignment="0" applyProtection="0"/>
    <xf numFmtId="244"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245" fontId="17" fillId="0" borderId="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9"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99" fontId="9" fillId="0" borderId="0" applyFont="0" applyFill="0" applyBorder="0" applyAlignment="0" applyProtection="0"/>
    <xf numFmtId="199" fontId="19"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9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43" fontId="19"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99" fontId="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199" fontId="31"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19" fillId="0" borderId="0" applyFont="0" applyFill="0" applyBorder="0" applyAlignment="0" applyProtection="0"/>
    <xf numFmtId="245" fontId="17" fillId="0" borderId="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8"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9" fillId="0" borderId="0" applyFont="0" applyFill="0" applyBorder="0" applyAlignment="0" applyProtection="0"/>
    <xf numFmtId="200" fontId="9" fillId="0" borderId="0" applyFont="0" applyFill="0" applyBorder="0" applyAlignment="0" applyProtection="0"/>
    <xf numFmtId="43"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99" fontId="8" fillId="0" borderId="0" applyFont="0" applyFill="0" applyBorder="0" applyAlignment="0" applyProtection="0"/>
    <xf numFmtId="200" fontId="19"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246" fontId="17" fillId="0" borderId="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167" fontId="128" fillId="0" borderId="0" applyFont="0" applyFill="0" applyBorder="0" applyAlignment="0" applyProtection="0"/>
    <xf numFmtId="200" fontId="128"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28" fillId="0" borderId="0" applyFont="0" applyFill="0" applyBorder="0" applyAlignment="0" applyProtection="0"/>
    <xf numFmtId="167" fontId="19" fillId="0" borderId="0" applyFont="0" applyFill="0" applyBorder="0" applyAlignment="0" applyProtection="0"/>
    <xf numFmtId="199" fontId="31" fillId="0" borderId="0" applyFont="0" applyFill="0" applyBorder="0" applyAlignment="0" applyProtection="0"/>
    <xf numFmtId="199" fontId="8" fillId="0" borderId="0" applyFont="0" applyFill="0" applyBorder="0" applyAlignment="0" applyProtection="0"/>
    <xf numFmtId="199" fontId="31" fillId="0" borderId="0" applyFont="0" applyFill="0" applyBorder="0" applyAlignment="0" applyProtection="0"/>
    <xf numFmtId="199"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28" fillId="0" borderId="0" applyFont="0" applyFill="0" applyBorder="0" applyAlignment="0" applyProtection="0"/>
    <xf numFmtId="200" fontId="128" fillId="0" borderId="0" applyFont="0" applyFill="0" applyBorder="0" applyAlignment="0" applyProtection="0"/>
    <xf numFmtId="200" fontId="19" fillId="0" borderId="0" applyFont="0" applyFill="0" applyBorder="0" applyAlignment="0" applyProtection="0"/>
    <xf numFmtId="43" fontId="19" fillId="0" borderId="0" applyFont="0" applyFill="0" applyBorder="0" applyAlignment="0" applyProtection="0"/>
    <xf numFmtId="43" fontId="128"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9" fillId="0" borderId="0" applyFont="0" applyFill="0" applyBorder="0" applyAlignment="0" applyProtection="0"/>
    <xf numFmtId="200" fontId="9" fillId="0" borderId="0" applyFont="0" applyFill="0" applyBorder="0" applyAlignment="0" applyProtection="0"/>
    <xf numFmtId="245" fontId="17" fillId="0" borderId="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9" fillId="0" borderId="0" applyFont="0" applyFill="0" applyBorder="0" applyAlignment="0" applyProtection="0"/>
    <xf numFmtId="200" fontId="9" fillId="0" borderId="0" applyFont="0" applyFill="0" applyBorder="0" applyAlignment="0" applyProtection="0"/>
    <xf numFmtId="242" fontId="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6" fontId="17"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9" fontId="9" fillId="0" borderId="0" applyFont="0" applyFill="0" applyBorder="0" applyAlignment="0" applyProtection="0"/>
    <xf numFmtId="0" fontId="137" fillId="11" borderId="0" applyNumberFormat="0" applyBorder="0" applyAlignment="0" applyProtection="0"/>
    <xf numFmtId="0" fontId="137" fillId="19" borderId="0" applyNumberFormat="0" applyBorder="0" applyAlignment="0" applyProtection="0"/>
    <xf numFmtId="4" fontId="19" fillId="0" borderId="28"/>
    <xf numFmtId="4" fontId="19" fillId="0" borderId="28"/>
    <xf numFmtId="4" fontId="19" fillId="0" borderId="28"/>
    <xf numFmtId="4" fontId="19" fillId="0" borderId="28"/>
    <xf numFmtId="4" fontId="19" fillId="0" borderId="28"/>
    <xf numFmtId="4" fontId="19" fillId="0" borderId="28"/>
    <xf numFmtId="4" fontId="19" fillId="0" borderId="56"/>
    <xf numFmtId="4" fontId="20" fillId="0" borderId="28"/>
    <xf numFmtId="4" fontId="19" fillId="0" borderId="28"/>
    <xf numFmtId="4" fontId="19" fillId="0" borderId="28"/>
    <xf numFmtId="4" fontId="19" fillId="0" borderId="28"/>
    <xf numFmtId="171" fontId="23" fillId="0" borderId="0">
      <protection locked="0"/>
    </xf>
    <xf numFmtId="171" fontId="23" fillId="0" borderId="0">
      <protection locked="0"/>
    </xf>
    <xf numFmtId="172" fontId="24" fillId="0" borderId="0">
      <protection locked="0"/>
    </xf>
    <xf numFmtId="172" fontId="24" fillId="0" borderId="0">
      <protection locked="0"/>
    </xf>
    <xf numFmtId="173" fontId="24" fillId="0" borderId="0">
      <protection locked="0"/>
    </xf>
    <xf numFmtId="174" fontId="24" fillId="0" borderId="0">
      <protection locked="0"/>
    </xf>
    <xf numFmtId="174" fontId="24" fillId="0" borderId="0">
      <protection locked="0"/>
    </xf>
    <xf numFmtId="173" fontId="24" fillId="0" borderId="0">
      <protection locked="0"/>
    </xf>
    <xf numFmtId="174" fontId="24" fillId="0" borderId="0">
      <protection locked="0"/>
    </xf>
    <xf numFmtId="175" fontId="26" fillId="0" borderId="0">
      <protection locked="0"/>
    </xf>
    <xf numFmtId="176" fontId="27" fillId="0" borderId="0">
      <protection locked="0"/>
    </xf>
    <xf numFmtId="175" fontId="26" fillId="0" borderId="0">
      <protection locked="0"/>
    </xf>
    <xf numFmtId="174" fontId="24" fillId="0" borderId="0">
      <protection locked="0"/>
    </xf>
    <xf numFmtId="174" fontId="24" fillId="0" borderId="0">
      <protection locked="0"/>
    </xf>
    <xf numFmtId="174" fontId="24" fillId="0" borderId="0">
      <protection locked="0"/>
    </xf>
    <xf numFmtId="172" fontId="23" fillId="0" borderId="0">
      <protection locked="0"/>
    </xf>
    <xf numFmtId="0" fontId="138" fillId="0" borderId="0"/>
    <xf numFmtId="0" fontId="9" fillId="0" borderId="0"/>
    <xf numFmtId="167" fontId="138" fillId="0" borderId="0" applyFont="0" applyFill="0" applyBorder="0" applyAlignment="0" applyProtection="0"/>
    <xf numFmtId="0" fontId="9" fillId="0" borderId="0"/>
    <xf numFmtId="9" fontId="138" fillId="0" borderId="0" applyFont="0" applyFill="0" applyBorder="0" applyAlignment="0" applyProtection="0"/>
    <xf numFmtId="0" fontId="9" fillId="0" borderId="0"/>
    <xf numFmtId="0" fontId="20" fillId="0" borderId="0"/>
    <xf numFmtId="0" fontId="10" fillId="0" borderId="0"/>
  </cellStyleXfs>
  <cellXfs count="753">
    <xf numFmtId="0" fontId="0" fillId="0" borderId="0" xfId="0"/>
    <xf numFmtId="0" fontId="4" fillId="2" borderId="0" xfId="0" applyFont="1" applyFill="1" applyAlignment="1">
      <alignment wrapText="1"/>
    </xf>
    <xf numFmtId="0" fontId="0" fillId="2" borderId="0" xfId="0" applyFont="1" applyFill="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right" wrapText="1"/>
    </xf>
    <xf numFmtId="0" fontId="6" fillId="2"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49" fontId="4" fillId="2" borderId="2"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center" wrapText="1"/>
    </xf>
    <xf numFmtId="0" fontId="4" fillId="2" borderId="8" xfId="0" applyFont="1" applyFill="1" applyBorder="1" applyAlignment="1">
      <alignment horizontal="justify" vertical="top" wrapText="1"/>
    </xf>
    <xf numFmtId="0" fontId="4" fillId="2" borderId="2"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justify" vertical="top" wrapText="1"/>
    </xf>
    <xf numFmtId="0" fontId="4" fillId="2" borderId="6" xfId="0" applyFont="1" applyFill="1" applyBorder="1" applyAlignment="1">
      <alignment horizontal="left" vertical="center" wrapText="1"/>
    </xf>
    <xf numFmtId="49" fontId="4" fillId="2" borderId="0" xfId="0" applyNumberFormat="1" applyFont="1" applyFill="1" applyAlignment="1">
      <alignment horizontal="left" vertical="center" wrapText="1"/>
    </xf>
    <xf numFmtId="0" fontId="4" fillId="2" borderId="0" xfId="0" applyFont="1" applyFill="1" applyAlignment="1">
      <alignment horizontal="center" vertical="center" wrapText="1"/>
    </xf>
    <xf numFmtId="4" fontId="4" fillId="2" borderId="0" xfId="0" applyNumberFormat="1" applyFont="1" applyFill="1" applyAlignment="1">
      <alignment horizontal="center" vertical="center" wrapText="1"/>
    </xf>
    <xf numFmtId="0" fontId="5" fillId="2" borderId="0" xfId="0" applyFont="1" applyFill="1" applyAlignment="1">
      <alignment vertical="center" wrapText="1"/>
    </xf>
    <xf numFmtId="0" fontId="6" fillId="2" borderId="2" xfId="0" applyFont="1" applyFill="1" applyBorder="1" applyAlignment="1">
      <alignment horizontal="center" vertical="center" wrapText="1"/>
    </xf>
    <xf numFmtId="0" fontId="4" fillId="2" borderId="0" xfId="0" applyFont="1" applyFill="1" applyAlignment="1">
      <alignment vertical="center"/>
    </xf>
    <xf numFmtId="0" fontId="6" fillId="2" borderId="2" xfId="0" applyFont="1" applyFill="1" applyBorder="1" applyAlignment="1">
      <alignment horizontal="left" vertical="center" wrapText="1"/>
    </xf>
    <xf numFmtId="4" fontId="6" fillId="2" borderId="2" xfId="0" applyNumberFormat="1" applyFont="1" applyFill="1" applyBorder="1" applyAlignment="1">
      <alignment horizontal="right" vertical="center" wrapText="1"/>
    </xf>
    <xf numFmtId="4" fontId="4" fillId="2" borderId="2" xfId="0" applyNumberFormat="1"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4" fillId="2" borderId="0" xfId="0" applyFont="1" applyFill="1" applyAlignment="1">
      <alignment vertical="center" wrapText="1"/>
    </xf>
    <xf numFmtId="49" fontId="4" fillId="2" borderId="2" xfId="0" applyNumberFormat="1" applyFont="1" applyFill="1" applyBorder="1" applyAlignment="1">
      <alignment horizontal="left" vertical="top" wrapText="1"/>
    </xf>
    <xf numFmtId="0" fontId="4" fillId="2" borderId="3" xfId="0" applyFont="1" applyFill="1" applyBorder="1" applyAlignment="1">
      <alignment horizontal="left" vertical="center" wrapText="1"/>
    </xf>
    <xf numFmtId="0" fontId="6" fillId="2" borderId="5" xfId="0"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 fontId="6" fillId="2" borderId="10" xfId="0" applyNumberFormat="1" applyFont="1" applyFill="1" applyBorder="1" applyAlignment="1">
      <alignment horizontal="right" vertical="center" wrapText="1"/>
    </xf>
    <xf numFmtId="3" fontId="4" fillId="2" borderId="2" xfId="0" applyNumberFormat="1" applyFont="1" applyFill="1" applyBorder="1" applyAlignment="1">
      <alignment horizontal="right" vertical="center" wrapText="1"/>
    </xf>
    <xf numFmtId="3" fontId="4" fillId="2" borderId="5" xfId="0" applyNumberFormat="1" applyFont="1" applyFill="1" applyBorder="1" applyAlignment="1">
      <alignment horizontal="right" vertical="center" wrapText="1"/>
    </xf>
    <xf numFmtId="49" fontId="6" fillId="2" borderId="10" xfId="0" applyNumberFormat="1" applyFont="1" applyFill="1" applyBorder="1" applyAlignment="1">
      <alignment horizontal="left" vertical="center" wrapText="1"/>
    </xf>
    <xf numFmtId="3" fontId="6" fillId="2" borderId="2" xfId="0" applyNumberFormat="1" applyFont="1" applyFill="1" applyBorder="1" applyAlignment="1">
      <alignment horizontal="right" vertical="center" wrapText="1"/>
    </xf>
    <xf numFmtId="0" fontId="6" fillId="2" borderId="10" xfId="0" applyFont="1" applyFill="1" applyBorder="1" applyAlignment="1">
      <alignment horizontal="left" vertical="center" wrapText="1"/>
    </xf>
    <xf numFmtId="0" fontId="4" fillId="2" borderId="0" xfId="0" applyFont="1" applyFill="1" applyAlignment="1">
      <alignment horizontal="right" vertical="center" wrapText="1"/>
    </xf>
    <xf numFmtId="0" fontId="5" fillId="2" borderId="0" xfId="0" applyFont="1" applyFill="1" applyAlignment="1">
      <alignment horizontal="center" wrapText="1"/>
    </xf>
    <xf numFmtId="0" fontId="4" fillId="2" borderId="0" xfId="0" applyFont="1" applyFill="1" applyAlignment="1">
      <alignment horizontal="center" wrapText="1"/>
    </xf>
    <xf numFmtId="0" fontId="4" fillId="2" borderId="7" xfId="0" applyFont="1" applyFill="1" applyBorder="1" applyAlignment="1">
      <alignment horizontal="left" vertical="center" wrapText="1"/>
    </xf>
    <xf numFmtId="0" fontId="6" fillId="2" borderId="2" xfId="0" applyFont="1" applyFill="1" applyBorder="1" applyAlignment="1">
      <alignment horizontal="left" vertical="top" wrapText="1"/>
    </xf>
    <xf numFmtId="196" fontId="49" fillId="0" borderId="0" xfId="10958" applyNumberFormat="1" applyFont="1" applyFill="1" applyProtection="1">
      <protection locked="0"/>
    </xf>
    <xf numFmtId="0" fontId="49" fillId="0" borderId="0" xfId="10958" applyFont="1" applyFill="1" applyBorder="1" applyProtection="1">
      <protection locked="0"/>
    </xf>
    <xf numFmtId="0" fontId="49" fillId="0" borderId="0" xfId="10958" applyFont="1" applyFill="1" applyProtection="1">
      <protection locked="0"/>
    </xf>
    <xf numFmtId="0" fontId="49" fillId="0" borderId="0" xfId="10958" applyFont="1" applyFill="1"/>
    <xf numFmtId="0" fontId="139" fillId="0" borderId="0" xfId="8" applyFont="1" applyFill="1" applyAlignment="1" applyProtection="1">
      <alignment horizontal="left" vertical="center"/>
      <protection locked="0"/>
    </xf>
    <xf numFmtId="0" fontId="139" fillId="0" borderId="0" xfId="10958" applyFont="1" applyFill="1" applyAlignment="1" applyProtection="1">
      <alignment horizontal="center" vertical="center"/>
      <protection locked="0"/>
    </xf>
    <xf numFmtId="0" fontId="139" fillId="0" borderId="0" xfId="10958" applyFont="1" applyFill="1" applyProtection="1">
      <protection locked="0"/>
    </xf>
    <xf numFmtId="49" fontId="139" fillId="0" borderId="0" xfId="10959" applyNumberFormat="1" applyFont="1" applyFill="1" applyBorder="1" applyAlignment="1" applyProtection="1">
      <alignment horizontal="left" vertical="center"/>
      <protection locked="0"/>
    </xf>
    <xf numFmtId="0" fontId="139" fillId="0" borderId="0" xfId="10958" applyFont="1" applyFill="1" applyAlignment="1" applyProtection="1">
      <alignment horizontal="centerContinuous" vertical="center" wrapText="1"/>
      <protection locked="0"/>
    </xf>
    <xf numFmtId="196" fontId="49" fillId="0" borderId="0" xfId="10958" applyNumberFormat="1" applyFont="1" applyFill="1"/>
    <xf numFmtId="196" fontId="49" fillId="0" borderId="0" xfId="10958" applyNumberFormat="1" applyFont="1" applyFill="1" applyAlignment="1">
      <alignment horizontal="center" vertical="center"/>
    </xf>
    <xf numFmtId="0" fontId="139" fillId="0" borderId="28" xfId="10958" applyFont="1" applyFill="1" applyBorder="1" applyAlignment="1">
      <alignment horizontal="center" vertical="center" wrapText="1"/>
    </xf>
    <xf numFmtId="196" fontId="139" fillId="0" borderId="0" xfId="10958" applyNumberFormat="1" applyFont="1" applyFill="1" applyAlignment="1">
      <alignment horizontal="center" vertical="top" wrapText="1"/>
    </xf>
    <xf numFmtId="0" fontId="49" fillId="85" borderId="28" xfId="10958" applyFont="1" applyFill="1" applyBorder="1" applyAlignment="1">
      <alignment horizontal="center" vertical="center"/>
    </xf>
    <xf numFmtId="0" fontId="139" fillId="85" borderId="28" xfId="10958" applyFont="1" applyFill="1" applyBorder="1" applyAlignment="1">
      <alignment horizontal="left" vertical="center"/>
    </xf>
    <xf numFmtId="196" fontId="49" fillId="85" borderId="28" xfId="10958" applyNumberFormat="1" applyFont="1" applyFill="1" applyBorder="1"/>
    <xf numFmtId="9" fontId="49" fillId="85" borderId="28" xfId="10962" applyFont="1" applyFill="1" applyBorder="1"/>
    <xf numFmtId="1" fontId="49" fillId="85" borderId="28" xfId="10958" applyNumberFormat="1" applyFont="1" applyFill="1" applyBorder="1" applyAlignment="1">
      <alignment horizontal="center" vertical="center"/>
    </xf>
    <xf numFmtId="0" fontId="139" fillId="85" borderId="28" xfId="10958" applyFont="1" applyFill="1" applyBorder="1" applyAlignment="1">
      <alignment horizontal="left" vertical="top" wrapText="1" indent="1"/>
    </xf>
    <xf numFmtId="0" fontId="49" fillId="85" borderId="28" xfId="10958" applyFont="1" applyFill="1" applyBorder="1" applyAlignment="1">
      <alignment horizontal="center"/>
    </xf>
    <xf numFmtId="0" fontId="49" fillId="85" borderId="28" xfId="10958" applyFont="1" applyFill="1" applyBorder="1" applyAlignment="1" applyProtection="1">
      <alignment horizontal="center"/>
      <protection locked="0"/>
    </xf>
    <xf numFmtId="0" fontId="139" fillId="0" borderId="0" xfId="10958" applyFont="1" applyFill="1"/>
    <xf numFmtId="1" fontId="49" fillId="0" borderId="28" xfId="10958" applyNumberFormat="1" applyFont="1" applyFill="1" applyBorder="1" applyAlignment="1">
      <alignment horizontal="center" vertical="center"/>
    </xf>
    <xf numFmtId="0" fontId="49" fillId="0" borderId="28" xfId="10958" applyFont="1" applyFill="1" applyBorder="1" applyAlignment="1">
      <alignment vertical="top" wrapText="1"/>
    </xf>
    <xf numFmtId="0" fontId="49" fillId="0" borderId="28" xfId="10958" applyFont="1" applyFill="1" applyBorder="1" applyAlignment="1" applyProtection="1">
      <alignment horizontal="center"/>
      <protection locked="0"/>
    </xf>
    <xf numFmtId="1" fontId="140" fillId="0" borderId="28" xfId="10958" applyNumberFormat="1" applyFont="1" applyFill="1" applyBorder="1" applyAlignment="1">
      <alignment horizontal="center" vertical="center"/>
    </xf>
    <xf numFmtId="0" fontId="140" fillId="0" borderId="28" xfId="10958" applyFont="1" applyFill="1" applyBorder="1" applyAlignment="1">
      <alignment horizontal="left" vertical="center" wrapText="1" indent="2"/>
    </xf>
    <xf numFmtId="0" fontId="49" fillId="0" borderId="28" xfId="10958" applyFont="1" applyFill="1" applyBorder="1" applyAlignment="1">
      <alignment horizontal="center"/>
    </xf>
    <xf numFmtId="0" fontId="49" fillId="0" borderId="28" xfId="10958" applyFont="1" applyFill="1" applyBorder="1" applyAlignment="1">
      <alignment horizontal="left" vertical="top" wrapText="1" indent="1"/>
    </xf>
    <xf numFmtId="49" fontId="49" fillId="0" borderId="28" xfId="10958" applyNumberFormat="1" applyFont="1" applyFill="1" applyBorder="1" applyAlignment="1">
      <alignment horizontal="center" vertical="center"/>
    </xf>
    <xf numFmtId="0" fontId="140" fillId="0" borderId="28" xfId="10958" applyFont="1" applyFill="1" applyBorder="1" applyAlignment="1" applyProtection="1">
      <alignment horizontal="center"/>
      <protection locked="0"/>
    </xf>
    <xf numFmtId="0" fontId="141" fillId="0" borderId="0" xfId="10958" applyFont="1" applyFill="1"/>
    <xf numFmtId="49" fontId="140" fillId="0" borderId="28" xfId="10958" applyNumberFormat="1" applyFont="1" applyFill="1" applyBorder="1" applyAlignment="1">
      <alignment horizontal="center" vertical="center"/>
    </xf>
    <xf numFmtId="0" fontId="139" fillId="85" borderId="28" xfId="10958" applyFont="1" applyFill="1" applyBorder="1" applyAlignment="1">
      <alignment horizontal="left" vertical="center" wrapText="1"/>
    </xf>
    <xf numFmtId="0" fontId="49" fillId="0" borderId="28" xfId="10958" applyFont="1" applyFill="1" applyBorder="1" applyAlignment="1">
      <alignment horizontal="left" vertical="center" wrapText="1"/>
    </xf>
    <xf numFmtId="0" fontId="140" fillId="0" borderId="0" xfId="10958" applyFont="1" applyFill="1"/>
    <xf numFmtId="0" fontId="49" fillId="0" borderId="28" xfId="10958" applyFont="1" applyFill="1" applyBorder="1" applyAlignment="1">
      <alignment horizontal="center" vertical="center"/>
    </xf>
    <xf numFmtId="0" fontId="140" fillId="0" borderId="28" xfId="10958" applyFont="1" applyFill="1" applyBorder="1" applyAlignment="1">
      <alignment horizontal="center" vertical="center"/>
    </xf>
    <xf numFmtId="0" fontId="140" fillId="0" borderId="28" xfId="10958" applyFont="1" applyFill="1" applyBorder="1" applyAlignment="1">
      <alignment horizontal="left" vertical="center" wrapText="1"/>
    </xf>
    <xf numFmtId="16" fontId="49" fillId="0" borderId="28" xfId="10958" applyNumberFormat="1" applyFont="1" applyFill="1" applyBorder="1" applyAlignment="1">
      <alignment horizontal="center" vertical="center"/>
    </xf>
    <xf numFmtId="0" fontId="49" fillId="0" borderId="0" xfId="10958" applyFont="1" applyFill="1" applyAlignment="1">
      <alignment horizontal="center" vertical="center"/>
    </xf>
    <xf numFmtId="0" fontId="49" fillId="0" borderId="0" xfId="10958" applyFont="1" applyFill="1" applyBorder="1"/>
    <xf numFmtId="0" fontId="49" fillId="0" borderId="0" xfId="10958" applyFont="1" applyFill="1" applyAlignment="1">
      <alignment horizontal="left" vertical="center"/>
    </xf>
    <xf numFmtId="0" fontId="139" fillId="0" borderId="0" xfId="8" applyFont="1" applyFill="1" applyAlignment="1">
      <alignment horizontal="left" vertical="center"/>
    </xf>
    <xf numFmtId="196" fontId="49" fillId="0" borderId="0" xfId="8" applyNumberFormat="1" applyFont="1" applyFill="1"/>
    <xf numFmtId="196" fontId="139" fillId="0" borderId="0" xfId="8" applyNumberFormat="1" applyFont="1" applyFill="1"/>
    <xf numFmtId="0" fontId="139" fillId="0" borderId="0" xfId="8" applyFont="1" applyFill="1" applyAlignment="1">
      <alignment horizontal="center" vertical="center"/>
    </xf>
    <xf numFmtId="49" fontId="49" fillId="0" borderId="0" xfId="10959" applyNumberFormat="1" applyFont="1" applyFill="1" applyBorder="1" applyAlignment="1" applyProtection="1">
      <alignment horizontal="left" vertical="center"/>
    </xf>
    <xf numFmtId="196" fontId="49" fillId="0" borderId="0" xfId="8" applyNumberFormat="1" applyFont="1" applyFill="1" applyAlignment="1">
      <alignment horizontal="center" vertical="center" wrapText="1"/>
    </xf>
    <xf numFmtId="196" fontId="139" fillId="3" borderId="28" xfId="8" applyNumberFormat="1" applyFont="1" applyFill="1" applyBorder="1" applyAlignment="1">
      <alignment vertical="top" wrapText="1"/>
    </xf>
    <xf numFmtId="0" fontId="139" fillId="3" borderId="28" xfId="8" applyFont="1" applyFill="1" applyBorder="1" applyAlignment="1">
      <alignment horizontal="center" vertical="center" wrapText="1"/>
    </xf>
    <xf numFmtId="196" fontId="139" fillId="0" borderId="0" xfId="8" applyNumberFormat="1" applyFont="1" applyFill="1" applyAlignment="1">
      <alignment horizontal="center" vertical="top" wrapText="1"/>
    </xf>
    <xf numFmtId="196" fontId="142" fillId="85" borderId="28" xfId="8" applyNumberFormat="1" applyFont="1" applyFill="1" applyBorder="1" applyAlignment="1">
      <alignment horizontal="center"/>
    </xf>
    <xf numFmtId="196" fontId="11" fillId="85" borderId="28" xfId="8" applyNumberFormat="1" applyFont="1" applyFill="1" applyBorder="1" applyAlignment="1">
      <alignment horizontal="left"/>
    </xf>
    <xf numFmtId="196" fontId="142" fillId="85" borderId="28" xfId="8" applyNumberFormat="1" applyFont="1" applyFill="1" applyBorder="1" applyAlignment="1">
      <alignment wrapText="1"/>
    </xf>
    <xf numFmtId="3" fontId="143" fillId="0" borderId="28" xfId="8" applyNumberFormat="1" applyFont="1" applyFill="1" applyBorder="1" applyAlignment="1">
      <alignment horizontal="center"/>
    </xf>
    <xf numFmtId="196" fontId="143" fillId="0" borderId="28" xfId="8" applyNumberFormat="1" applyFont="1" applyFill="1" applyBorder="1" applyAlignment="1">
      <alignment horizontal="left" wrapText="1" indent="1"/>
    </xf>
    <xf numFmtId="196" fontId="143" fillId="0" borderId="28" xfId="8" applyNumberFormat="1" applyFont="1" applyFill="1" applyBorder="1" applyAlignment="1">
      <alignment horizontal="center"/>
    </xf>
    <xf numFmtId="196" fontId="143" fillId="85" borderId="28" xfId="8" applyNumberFormat="1" applyFont="1" applyFill="1" applyBorder="1" applyAlignment="1">
      <alignment horizontal="center"/>
    </xf>
    <xf numFmtId="196" fontId="142" fillId="85" borderId="28" xfId="8" applyNumberFormat="1" applyFont="1" applyFill="1" applyBorder="1" applyAlignment="1">
      <alignment horizontal="left" wrapText="1"/>
    </xf>
    <xf numFmtId="196" fontId="144" fillId="0" borderId="28" xfId="8" applyNumberFormat="1" applyFont="1" applyFill="1" applyBorder="1" applyAlignment="1">
      <alignment horizontal="left" wrapText="1" indent="2"/>
    </xf>
    <xf numFmtId="0" fontId="139" fillId="0" borderId="0" xfId="2254" applyFont="1" applyFill="1" applyBorder="1"/>
    <xf numFmtId="196" fontId="142" fillId="0" borderId="28" xfId="8" applyNumberFormat="1" applyFont="1" applyFill="1" applyBorder="1" applyAlignment="1">
      <alignment horizontal="center"/>
    </xf>
    <xf numFmtId="196" fontId="142" fillId="0" borderId="28" xfId="8" applyNumberFormat="1" applyFont="1" applyFill="1" applyBorder="1" applyAlignment="1">
      <alignment horizontal="left" wrapText="1" indent="1"/>
    </xf>
    <xf numFmtId="196" fontId="49" fillId="0" borderId="0" xfId="8" applyNumberFormat="1" applyFont="1" applyFill="1" applyAlignment="1">
      <alignment horizontal="center"/>
    </xf>
    <xf numFmtId="196" fontId="49" fillId="0" borderId="0" xfId="8" applyNumberFormat="1" applyFont="1" applyFill="1" applyAlignment="1">
      <alignment wrapText="1"/>
    </xf>
    <xf numFmtId="9" fontId="49" fillId="85" borderId="28" xfId="2" applyFont="1" applyFill="1" applyBorder="1" applyAlignment="1">
      <alignment horizontal="center"/>
    </xf>
    <xf numFmtId="9" fontId="49" fillId="0" borderId="28" xfId="2" applyFont="1" applyFill="1" applyBorder="1" applyAlignment="1">
      <alignment horizontal="center"/>
    </xf>
    <xf numFmtId="247" fontId="49" fillId="85" borderId="28" xfId="1" applyNumberFormat="1" applyFont="1" applyFill="1" applyBorder="1" applyAlignment="1">
      <alignment horizontal="center"/>
    </xf>
    <xf numFmtId="247" fontId="49" fillId="0" borderId="28" xfId="1" applyNumberFormat="1" applyFont="1" applyFill="1" applyBorder="1" applyAlignment="1">
      <alignment horizontal="center"/>
    </xf>
    <xf numFmtId="168" fontId="49" fillId="0" borderId="28" xfId="9455" applyNumberFormat="1" applyFont="1" applyFill="1" applyBorder="1" applyAlignment="1" applyProtection="1">
      <alignment horizontal="left" vertical="top" wrapText="1"/>
      <protection locked="0"/>
    </xf>
    <xf numFmtId="168" fontId="49" fillId="0" borderId="28" xfId="9455" applyNumberFormat="1" applyFont="1" applyFill="1" applyBorder="1" applyProtection="1">
      <protection locked="0"/>
    </xf>
    <xf numFmtId="168" fontId="49" fillId="0" borderId="28" xfId="9455" applyNumberFormat="1" applyFont="1" applyFill="1" applyBorder="1" applyProtection="1"/>
    <xf numFmtId="168" fontId="49" fillId="0" borderId="28" xfId="9455" applyNumberFormat="1" applyFont="1" applyFill="1" applyBorder="1" applyAlignment="1" applyProtection="1">
      <alignment horizontal="left" vertical="center" wrapText="1"/>
      <protection locked="0"/>
    </xf>
    <xf numFmtId="168" fontId="49" fillId="0" borderId="28" xfId="9455" applyNumberFormat="1" applyFont="1" applyBorder="1" applyProtection="1">
      <protection locked="0"/>
    </xf>
    <xf numFmtId="168" fontId="140" fillId="0" borderId="28" xfId="9455" applyNumberFormat="1" applyFont="1" applyFill="1" applyBorder="1" applyProtection="1">
      <protection locked="0"/>
    </xf>
    <xf numFmtId="0" fontId="49" fillId="0" borderId="0" xfId="6211" applyFont="1" applyFill="1" applyProtection="1"/>
    <xf numFmtId="168" fontId="49" fillId="0" borderId="28" xfId="9455" applyNumberFormat="1" applyFont="1" applyFill="1" applyBorder="1" applyAlignment="1" applyProtection="1">
      <alignment vertical="center" wrapText="1"/>
    </xf>
    <xf numFmtId="168" fontId="49" fillId="50" borderId="28" xfId="10964" applyNumberFormat="1" applyFont="1" applyFill="1" applyBorder="1" applyAlignment="1">
      <alignment horizontal="center" vertical="center" wrapText="1"/>
    </xf>
    <xf numFmtId="168" fontId="49" fillId="0" borderId="28" xfId="9455" applyNumberFormat="1" applyFont="1" applyFill="1" applyBorder="1" applyAlignment="1" applyProtection="1">
      <alignment vertical="center" wrapText="1"/>
      <protection locked="0"/>
    </xf>
    <xf numFmtId="168" fontId="49" fillId="0" borderId="27" xfId="9455" applyNumberFormat="1" applyFont="1" applyFill="1" applyBorder="1" applyAlignment="1" applyProtection="1">
      <alignment vertical="center" wrapText="1"/>
      <protection locked="0"/>
    </xf>
    <xf numFmtId="168" fontId="139" fillId="6" borderId="25" xfId="9455" applyNumberFormat="1" applyFont="1" applyFill="1" applyBorder="1" applyAlignment="1" applyProtection="1">
      <alignment vertical="center" wrapText="1"/>
    </xf>
    <xf numFmtId="168" fontId="49" fillId="0" borderId="31" xfId="9455" applyNumberFormat="1" applyFont="1" applyFill="1" applyBorder="1" applyAlignment="1" applyProtection="1">
      <alignment vertical="center" wrapText="1"/>
      <protection locked="0"/>
    </xf>
    <xf numFmtId="170" fontId="49" fillId="0" borderId="28" xfId="9455" applyNumberFormat="1" applyFont="1" applyFill="1" applyBorder="1" applyProtection="1"/>
    <xf numFmtId="248" fontId="49" fillId="0" borderId="28" xfId="9455" applyNumberFormat="1" applyFont="1" applyFill="1" applyBorder="1" applyProtection="1">
      <protection locked="0"/>
    </xf>
    <xf numFmtId="168" fontId="49" fillId="0" borderId="27" xfId="9455" applyNumberFormat="1" applyFont="1" applyFill="1" applyBorder="1" applyProtection="1">
      <protection locked="0"/>
    </xf>
    <xf numFmtId="10" fontId="49" fillId="0" borderId="28" xfId="9455" applyNumberFormat="1" applyFont="1" applyFill="1" applyBorder="1" applyProtection="1"/>
    <xf numFmtId="3" fontId="19" fillId="0" borderId="28" xfId="0" applyNumberFormat="1" applyFont="1" applyFill="1" applyBorder="1" applyAlignment="1">
      <alignment horizontal="center"/>
    </xf>
    <xf numFmtId="3" fontId="49" fillId="0" borderId="28" xfId="10958" applyNumberFormat="1" applyFont="1" applyFill="1" applyBorder="1" applyAlignment="1" applyProtection="1">
      <alignment horizontal="center"/>
      <protection locked="0"/>
    </xf>
    <xf numFmtId="3" fontId="49" fillId="0" borderId="28" xfId="0" applyNumberFormat="1" applyFont="1" applyFill="1" applyBorder="1" applyAlignment="1">
      <alignment horizontal="center"/>
    </xf>
    <xf numFmtId="3" fontId="49" fillId="0" borderId="28" xfId="10958" applyNumberFormat="1" applyFont="1" applyFill="1" applyBorder="1" applyAlignment="1">
      <alignment horizontal="center"/>
    </xf>
    <xf numFmtId="3" fontId="140" fillId="0" borderId="28" xfId="10958" applyNumberFormat="1" applyFont="1" applyFill="1" applyBorder="1" applyAlignment="1" applyProtection="1">
      <alignment horizontal="center"/>
      <protection locked="0"/>
    </xf>
    <xf numFmtId="3" fontId="49" fillId="85" borderId="28" xfId="0" applyNumberFormat="1" applyFont="1" applyFill="1" applyBorder="1" applyAlignment="1">
      <alignment horizontal="center"/>
    </xf>
    <xf numFmtId="249" fontId="49" fillId="0" borderId="0" xfId="10958" applyNumberFormat="1" applyFont="1" applyFill="1" applyProtection="1">
      <protection locked="0"/>
    </xf>
    <xf numFmtId="3" fontId="49" fillId="85" borderId="28" xfId="10958" applyNumberFormat="1" applyFont="1" applyFill="1" applyBorder="1" applyAlignment="1">
      <alignment horizontal="center"/>
    </xf>
    <xf numFmtId="3" fontId="49" fillId="85" borderId="28" xfId="10958" applyNumberFormat="1" applyFont="1" applyFill="1" applyBorder="1" applyAlignment="1" applyProtection="1">
      <alignment horizontal="center"/>
      <protection locked="0"/>
    </xf>
    <xf numFmtId="251" fontId="49" fillId="0" borderId="0" xfId="10958" applyNumberFormat="1" applyFont="1" applyFill="1" applyBorder="1" applyProtection="1">
      <protection locked="0"/>
    </xf>
    <xf numFmtId="3" fontId="139" fillId="0" borderId="0" xfId="10958" applyNumberFormat="1" applyFont="1" applyFill="1" applyAlignment="1" applyProtection="1">
      <alignment horizontal="centerContinuous" vertical="center" wrapText="1"/>
      <protection locked="0"/>
    </xf>
    <xf numFmtId="3" fontId="49" fillId="0" borderId="0" xfId="10958" applyNumberFormat="1" applyFont="1" applyFill="1" applyProtection="1">
      <protection locked="0"/>
    </xf>
    <xf numFmtId="182" fontId="49" fillId="0" borderId="0" xfId="10958" applyNumberFormat="1" applyFont="1" applyFill="1"/>
    <xf numFmtId="0" fontId="145" fillId="2" borderId="81" xfId="0" applyFont="1" applyFill="1" applyBorder="1" applyAlignment="1">
      <alignment horizontal="center" vertical="center" wrapText="1"/>
    </xf>
    <xf numFmtId="3" fontId="145" fillId="2" borderId="81" xfId="0" applyNumberFormat="1" applyFont="1" applyFill="1" applyBorder="1" applyAlignment="1">
      <alignment horizontal="right" vertical="center" wrapText="1"/>
    </xf>
    <xf numFmtId="3" fontId="146" fillId="2" borderId="81" xfId="0" applyNumberFormat="1" applyFont="1" applyFill="1" applyBorder="1" applyAlignment="1">
      <alignment horizontal="right" vertical="center" wrapText="1"/>
    </xf>
    <xf numFmtId="4" fontId="146" fillId="2" borderId="81" xfId="0" applyNumberFormat="1" applyFont="1" applyFill="1" applyBorder="1" applyAlignment="1">
      <alignment horizontal="right" vertical="center" wrapText="1"/>
    </xf>
    <xf numFmtId="170" fontId="146" fillId="2" borderId="81" xfId="2" applyNumberFormat="1" applyFont="1" applyFill="1" applyBorder="1" applyAlignment="1">
      <alignment horizontal="right" vertical="center" wrapText="1"/>
    </xf>
    <xf numFmtId="252" fontId="146" fillId="2" borderId="81" xfId="0" applyNumberFormat="1" applyFont="1" applyFill="1" applyBorder="1" applyAlignment="1">
      <alignment horizontal="left" vertical="center" wrapText="1"/>
    </xf>
    <xf numFmtId="49" fontId="146" fillId="2" borderId="81" xfId="0" applyNumberFormat="1" applyFont="1" applyFill="1" applyBorder="1" applyAlignment="1">
      <alignment horizontal="left" vertical="center" wrapText="1"/>
    </xf>
    <xf numFmtId="252" fontId="146" fillId="2" borderId="0" xfId="0" applyNumberFormat="1" applyFont="1" applyFill="1" applyBorder="1" applyAlignment="1">
      <alignment horizontal="left" vertical="center" wrapText="1"/>
    </xf>
    <xf numFmtId="49" fontId="146" fillId="2" borderId="0" xfId="0" applyNumberFormat="1" applyFont="1" applyFill="1" applyBorder="1" applyAlignment="1">
      <alignment horizontal="left" vertical="center" wrapText="1"/>
    </xf>
    <xf numFmtId="3" fontId="146" fillId="2" borderId="0" xfId="0" applyNumberFormat="1" applyFont="1" applyFill="1" applyBorder="1" applyAlignment="1">
      <alignment horizontal="right" vertical="center" wrapText="1"/>
    </xf>
    <xf numFmtId="250" fontId="146" fillId="2" borderId="81" xfId="0" applyNumberFormat="1" applyFont="1" applyFill="1" applyBorder="1" applyAlignment="1">
      <alignment horizontal="right" vertical="center" wrapText="1"/>
    </xf>
    <xf numFmtId="250" fontId="145" fillId="2" borderId="81" xfId="0" applyNumberFormat="1" applyFont="1" applyFill="1" applyBorder="1" applyAlignment="1">
      <alignment horizontal="right" vertical="center" wrapText="1"/>
    </xf>
    <xf numFmtId="0" fontId="146" fillId="2" borderId="0" xfId="0" applyFont="1" applyFill="1" applyBorder="1" applyAlignment="1">
      <alignment horizontal="left" vertical="center" wrapText="1"/>
    </xf>
    <xf numFmtId="0" fontId="147" fillId="2" borderId="0" xfId="0" applyFont="1" applyFill="1" applyAlignment="1">
      <alignment horizontal="left" wrapText="1"/>
    </xf>
    <xf numFmtId="3" fontId="145" fillId="2" borderId="81" xfId="0" applyNumberFormat="1" applyFont="1" applyFill="1" applyBorder="1" applyAlignment="1">
      <alignment vertical="center" wrapText="1"/>
    </xf>
    <xf numFmtId="3" fontId="145" fillId="0" borderId="28" xfId="10963" applyNumberFormat="1" applyFont="1" applyFill="1" applyBorder="1" applyAlignment="1" applyProtection="1">
      <alignment vertical="center"/>
    </xf>
    <xf numFmtId="3" fontId="146" fillId="0" borderId="28" xfId="10963" applyNumberFormat="1" applyFont="1" applyFill="1" applyBorder="1" applyAlignment="1" applyProtection="1">
      <alignment vertical="center"/>
    </xf>
    <xf numFmtId="4" fontId="4" fillId="2" borderId="81" xfId="0" applyNumberFormat="1" applyFont="1" applyFill="1" applyBorder="1" applyAlignment="1">
      <alignment horizontal="right" vertical="center" wrapText="1"/>
    </xf>
    <xf numFmtId="3" fontId="145" fillId="0" borderId="81" xfId="0" applyNumberFormat="1" applyFont="1" applyFill="1" applyBorder="1" applyAlignment="1">
      <alignment horizontal="right" vertical="center" wrapText="1"/>
    </xf>
    <xf numFmtId="3" fontId="146" fillId="0" borderId="81" xfId="0" applyNumberFormat="1" applyFont="1" applyFill="1" applyBorder="1" applyAlignment="1">
      <alignment horizontal="right" vertical="center" wrapText="1"/>
    </xf>
    <xf numFmtId="4" fontId="146" fillId="0" borderId="81" xfId="0" applyNumberFormat="1" applyFont="1" applyFill="1" applyBorder="1" applyAlignment="1">
      <alignment horizontal="right" vertical="center" wrapText="1"/>
    </xf>
    <xf numFmtId="3" fontId="19" fillId="0" borderId="28" xfId="4176" applyNumberFormat="1" applyFont="1" applyBorder="1" applyAlignment="1">
      <alignment horizontal="center"/>
    </xf>
    <xf numFmtId="3" fontId="146" fillId="0" borderId="81" xfId="0" applyNumberFormat="1" applyFont="1" applyFill="1" applyBorder="1" applyAlignment="1">
      <alignment vertical="center" wrapText="1"/>
    </xf>
    <xf numFmtId="248" fontId="49" fillId="0" borderId="0" xfId="4" applyNumberFormat="1" applyFont="1" applyAlignment="1" applyProtection="1"/>
    <xf numFmtId="199" fontId="49" fillId="0" borderId="0" xfId="4" applyNumberFormat="1" applyFont="1" applyAlignment="1" applyProtection="1"/>
    <xf numFmtId="199" fontId="49" fillId="0" borderId="28" xfId="9455" applyNumberFormat="1" applyFont="1" applyFill="1" applyBorder="1" applyAlignment="1" applyProtection="1">
      <alignment horizontal="left" vertical="top" wrapText="1"/>
      <protection locked="0"/>
    </xf>
    <xf numFmtId="0" fontId="139" fillId="3" borderId="23" xfId="5" applyFont="1" applyFill="1" applyBorder="1" applyAlignment="1" applyProtection="1">
      <alignment horizontal="center" vertical="center" wrapText="1"/>
    </xf>
    <xf numFmtId="168" fontId="139" fillId="4" borderId="25" xfId="4" applyNumberFormat="1" applyFont="1" applyFill="1" applyBorder="1" applyProtection="1"/>
    <xf numFmtId="168" fontId="139" fillId="5" borderId="27" xfId="4" applyNumberFormat="1" applyFont="1" applyFill="1" applyBorder="1" applyProtection="1"/>
    <xf numFmtId="0" fontId="139" fillId="0" borderId="28" xfId="8" applyFont="1" applyFill="1" applyBorder="1" applyAlignment="1" applyProtection="1">
      <alignment horizontal="left" vertical="center" wrapText="1" indent="3"/>
    </xf>
    <xf numFmtId="0" fontId="49" fillId="0" borderId="28" xfId="8" applyFont="1" applyFill="1" applyBorder="1" applyAlignment="1" applyProtection="1">
      <alignment horizontal="left" vertical="center" wrapText="1" indent="8"/>
    </xf>
    <xf numFmtId="0" fontId="140" fillId="0" borderId="28" xfId="8" applyFont="1" applyFill="1" applyBorder="1" applyAlignment="1" applyProtection="1">
      <alignment horizontal="right" vertical="center" wrapText="1"/>
    </xf>
    <xf numFmtId="168" fontId="49" fillId="0" borderId="28" xfId="4" applyNumberFormat="1" applyFont="1" applyFill="1" applyBorder="1" applyProtection="1">
      <protection locked="0"/>
    </xf>
    <xf numFmtId="0" fontId="140" fillId="0" borderId="28" xfId="8" applyFont="1" applyFill="1" applyBorder="1" applyAlignment="1" applyProtection="1">
      <alignment vertical="center" wrapText="1"/>
    </xf>
    <xf numFmtId="0" fontId="140" fillId="0" borderId="28" xfId="8" applyFont="1" applyFill="1" applyBorder="1" applyAlignment="1" applyProtection="1">
      <alignment horizontal="left" vertical="center" wrapText="1" indent="8"/>
    </xf>
    <xf numFmtId="0" fontId="140" fillId="0" borderId="28" xfId="8" applyFont="1" applyFill="1" applyBorder="1" applyAlignment="1" applyProtection="1">
      <alignment horizontal="left" vertical="center" wrapText="1" indent="8"/>
      <protection locked="0"/>
    </xf>
    <xf numFmtId="0" fontId="139" fillId="0" borderId="28" xfId="8" applyFont="1" applyFill="1" applyBorder="1" applyAlignment="1" applyProtection="1">
      <alignment horizontal="left" vertical="center" wrapText="1" indent="8"/>
    </xf>
    <xf numFmtId="0" fontId="49" fillId="0" borderId="28" xfId="8" applyFont="1" applyFill="1" applyBorder="1" applyAlignment="1" applyProtection="1">
      <alignment horizontal="left" vertical="center" wrapText="1" indent="4"/>
    </xf>
    <xf numFmtId="168" fontId="49" fillId="0" borderId="28" xfId="4" applyNumberFormat="1" applyFont="1" applyFill="1" applyBorder="1" applyProtection="1"/>
    <xf numFmtId="168" fontId="139" fillId="0" borderId="28" xfId="4" applyNumberFormat="1" applyFont="1" applyFill="1" applyBorder="1" applyAlignment="1" applyProtection="1">
      <alignment vertical="center" wrapText="1"/>
    </xf>
    <xf numFmtId="170" fontId="139" fillId="0" borderId="29" xfId="7" applyNumberFormat="1" applyFont="1" applyFill="1" applyBorder="1" applyAlignment="1" applyProtection="1">
      <alignment horizontal="center" vertical="center" wrapText="1"/>
    </xf>
    <xf numFmtId="168" fontId="139" fillId="5" borderId="30" xfId="4" applyNumberFormat="1" applyFont="1" applyFill="1" applyBorder="1" applyProtection="1"/>
    <xf numFmtId="168" fontId="49" fillId="0" borderId="28" xfId="8" applyNumberFormat="1" applyFont="1" applyFill="1" applyBorder="1" applyAlignment="1" applyProtection="1">
      <alignment horizontal="left" vertical="center" wrapText="1" indent="3"/>
    </xf>
    <xf numFmtId="0" fontId="139" fillId="0" borderId="28" xfId="8" applyFont="1" applyFill="1" applyBorder="1" applyAlignment="1" applyProtection="1">
      <alignment horizontal="left" vertical="center" wrapText="1" indent="4"/>
    </xf>
    <xf numFmtId="0" fontId="49" fillId="0" borderId="28" xfId="8" applyFont="1" applyFill="1" applyBorder="1" applyAlignment="1" applyProtection="1">
      <alignment horizontal="left" vertical="center" wrapText="1"/>
    </xf>
    <xf numFmtId="0" fontId="49" fillId="0" borderId="28" xfId="8" applyFont="1" applyFill="1" applyBorder="1" applyAlignment="1" applyProtection="1">
      <alignment horizontal="left" vertical="top" wrapText="1"/>
    </xf>
    <xf numFmtId="168" fontId="49" fillId="0" borderId="28" xfId="4" applyNumberFormat="1" applyFont="1" applyFill="1" applyBorder="1" applyAlignment="1" applyProtection="1">
      <alignment horizontal="left" vertical="top" wrapText="1"/>
      <protection locked="0"/>
    </xf>
    <xf numFmtId="0" fontId="140" fillId="0" borderId="28" xfId="8" applyFont="1" applyFill="1" applyBorder="1" applyAlignment="1" applyProtection="1">
      <alignment horizontal="right" vertical="top" wrapText="1"/>
    </xf>
    <xf numFmtId="168" fontId="49" fillId="0" borderId="28" xfId="4" applyNumberFormat="1" applyFont="1" applyFill="1" applyBorder="1" applyAlignment="1" applyProtection="1">
      <alignment horizontal="left" vertical="center" wrapText="1"/>
      <protection locked="0"/>
    </xf>
    <xf numFmtId="168" fontId="49" fillId="0" borderId="28" xfId="4" applyNumberFormat="1" applyFont="1" applyFill="1" applyBorder="1" applyAlignment="1" applyProtection="1">
      <alignment horizontal="left" vertical="center" wrapText="1"/>
    </xf>
    <xf numFmtId="0" fontId="49" fillId="3" borderId="28" xfId="8" applyFont="1" applyFill="1" applyBorder="1" applyAlignment="1" applyProtection="1">
      <alignment horizontal="left" vertical="center" wrapText="1"/>
    </xf>
    <xf numFmtId="168" fontId="49" fillId="3" borderId="28" xfId="4" applyNumberFormat="1" applyFont="1" applyFill="1" applyBorder="1" applyAlignment="1" applyProtection="1">
      <alignment horizontal="left" vertical="center" wrapText="1"/>
    </xf>
    <xf numFmtId="168" fontId="140" fillId="0" borderId="28" xfId="4" applyNumberFormat="1" applyFont="1" applyFill="1" applyBorder="1" applyProtection="1">
      <protection locked="0"/>
    </xf>
    <xf numFmtId="0" fontId="49" fillId="0" borderId="28" xfId="8" applyFont="1" applyFill="1" applyBorder="1" applyAlignment="1" applyProtection="1">
      <alignment vertical="center" wrapText="1"/>
    </xf>
    <xf numFmtId="0" fontId="49" fillId="3" borderId="29" xfId="8" applyFont="1" applyFill="1" applyBorder="1" applyAlignment="1" applyProtection="1">
      <alignment horizontal="left" vertical="center" wrapText="1" indent="4"/>
    </xf>
    <xf numFmtId="168" fontId="49" fillId="3" borderId="29" xfId="4" applyNumberFormat="1" applyFont="1" applyFill="1" applyBorder="1" applyProtection="1"/>
    <xf numFmtId="168" fontId="139" fillId="5" borderId="30" xfId="4" applyNumberFormat="1" applyFont="1" applyFill="1" applyBorder="1" applyAlignment="1" applyProtection="1">
      <alignment vertical="center" wrapText="1"/>
    </xf>
    <xf numFmtId="3" fontId="49" fillId="0" borderId="28" xfId="8" applyNumberFormat="1" applyFont="1" applyFill="1" applyBorder="1" applyAlignment="1" applyProtection="1">
      <alignment horizontal="left" vertical="center" wrapText="1" indent="4"/>
    </xf>
    <xf numFmtId="0" fontId="49" fillId="0" borderId="29" xfId="8" applyFont="1" applyFill="1" applyBorder="1" applyAlignment="1" applyProtection="1">
      <alignment horizontal="left" vertical="center" wrapText="1" indent="4"/>
    </xf>
    <xf numFmtId="168" fontId="49" fillId="0" borderId="29" xfId="4" applyNumberFormat="1" applyFont="1" applyFill="1" applyBorder="1" applyProtection="1"/>
    <xf numFmtId="168" fontId="49" fillId="0" borderId="29" xfId="4" applyNumberFormat="1" applyFont="1" applyFill="1" applyBorder="1" applyAlignment="1" applyProtection="1">
      <alignment vertical="center" wrapText="1"/>
    </xf>
    <xf numFmtId="168" fontId="139" fillId="5" borderId="27" xfId="4" applyNumberFormat="1" applyFont="1" applyFill="1" applyBorder="1" applyAlignment="1" applyProtection="1">
      <alignment vertical="center" wrapText="1"/>
    </xf>
    <xf numFmtId="168" fontId="139" fillId="5" borderId="28" xfId="4" applyNumberFormat="1" applyFont="1" applyFill="1" applyBorder="1" applyAlignment="1" applyProtection="1">
      <alignment vertical="center" wrapText="1"/>
      <protection locked="0"/>
    </xf>
    <xf numFmtId="168" fontId="139" fillId="5" borderId="28" xfId="4" applyNumberFormat="1" applyFont="1" applyFill="1" applyBorder="1" applyAlignment="1" applyProtection="1">
      <alignment vertical="center" wrapText="1"/>
    </xf>
    <xf numFmtId="0" fontId="140" fillId="0" borderId="28" xfId="8" applyFont="1" applyFill="1" applyBorder="1" applyAlignment="1" applyProtection="1">
      <alignment horizontal="right" vertical="center" wrapText="1" indent="4"/>
    </xf>
    <xf numFmtId="0" fontId="140" fillId="0" borderId="31" xfId="8" applyFont="1" applyFill="1" applyBorder="1" applyAlignment="1" applyProtection="1">
      <alignment horizontal="right" vertical="center" wrapText="1" indent="4"/>
    </xf>
    <xf numFmtId="168" fontId="49" fillId="0" borderId="31" xfId="4" applyNumberFormat="1" applyFont="1" applyFill="1" applyBorder="1" applyProtection="1">
      <protection locked="0"/>
    </xf>
    <xf numFmtId="168" fontId="139" fillId="4" borderId="25" xfId="4" applyNumberFormat="1" applyFont="1" applyFill="1" applyBorder="1" applyAlignment="1" applyProtection="1">
      <alignment vertical="center" wrapText="1"/>
    </xf>
    <xf numFmtId="0" fontId="49" fillId="0" borderId="31" xfId="8" applyFont="1" applyFill="1" applyBorder="1" applyAlignment="1" applyProtection="1">
      <alignment horizontal="left" vertical="center" wrapText="1" indent="4"/>
    </xf>
    <xf numFmtId="168" fontId="49" fillId="0" borderId="32" xfId="4" applyNumberFormat="1" applyFont="1" applyFill="1" applyBorder="1" applyAlignment="1" applyProtection="1">
      <alignment vertical="center" wrapText="1"/>
      <protection locked="0"/>
    </xf>
    <xf numFmtId="0" fontId="49" fillId="0" borderId="27" xfId="8" applyFont="1" applyFill="1" applyBorder="1" applyAlignment="1" applyProtection="1">
      <alignment horizontal="left" vertical="center" wrapText="1" indent="3"/>
    </xf>
    <xf numFmtId="168" fontId="49" fillId="0" borderId="27" xfId="4" applyNumberFormat="1" applyFont="1" applyFill="1" applyBorder="1" applyProtection="1"/>
    <xf numFmtId="0" fontId="49" fillId="0" borderId="28" xfId="8" applyFont="1" applyFill="1" applyBorder="1" applyAlignment="1" applyProtection="1">
      <alignment horizontal="left" vertical="center" wrapText="1" indent="3"/>
    </xf>
    <xf numFmtId="0" fontId="49" fillId="0" borderId="31" xfId="8" applyFont="1" applyFill="1" applyBorder="1" applyAlignment="1" applyProtection="1">
      <alignment horizontal="left" vertical="center" wrapText="1" indent="3"/>
    </xf>
    <xf numFmtId="168" fontId="49" fillId="0" borderId="31" xfId="4" applyNumberFormat="1" applyFont="1" applyFill="1" applyBorder="1" applyProtection="1"/>
    <xf numFmtId="0" fontId="49" fillId="0" borderId="27" xfId="8" applyFont="1" applyFill="1" applyBorder="1" applyAlignment="1" applyProtection="1">
      <alignment horizontal="left" vertical="center" wrapText="1" indent="4"/>
    </xf>
    <xf numFmtId="168" fontId="49" fillId="0" borderId="29" xfId="4" applyNumberFormat="1" applyFont="1" applyFill="1" applyBorder="1" applyProtection="1">
      <protection locked="0"/>
    </xf>
    <xf numFmtId="168" fontId="49" fillId="0" borderId="0" xfId="4" applyNumberFormat="1" applyFont="1" applyFill="1" applyProtection="1"/>
    <xf numFmtId="254" fontId="49" fillId="0" borderId="0" xfId="4" applyNumberFormat="1" applyFont="1" applyFill="1" applyProtection="1"/>
    <xf numFmtId="196" fontId="143" fillId="0" borderId="28" xfId="8" applyNumberFormat="1" applyFont="1" applyFill="1" applyBorder="1"/>
    <xf numFmtId="3" fontId="143" fillId="0" borderId="28" xfId="2254" applyNumberFormat="1" applyFont="1" applyFill="1" applyBorder="1" applyAlignment="1">
      <alignment horizontal="center" vertical="center" wrapText="1"/>
    </xf>
    <xf numFmtId="0" fontId="145" fillId="2" borderId="2" xfId="0" applyFont="1" applyFill="1" applyBorder="1" applyAlignment="1">
      <alignment horizontal="center" vertical="center" wrapText="1"/>
    </xf>
    <xf numFmtId="4" fontId="145" fillId="2" borderId="81" xfId="0" applyNumberFormat="1" applyFont="1" applyFill="1" applyBorder="1" applyAlignment="1">
      <alignment horizontal="right" vertical="center" wrapText="1"/>
    </xf>
    <xf numFmtId="0" fontId="145" fillId="2" borderId="82" xfId="0" applyFont="1" applyFill="1" applyBorder="1" applyAlignment="1">
      <alignment horizontal="center" vertical="center" wrapText="1"/>
    </xf>
    <xf numFmtId="0" fontId="139" fillId="0" borderId="0" xfId="10958" applyFont="1" applyFill="1" applyAlignment="1" applyProtection="1">
      <alignment horizontal="left" vertical="center"/>
      <protection locked="0"/>
    </xf>
    <xf numFmtId="0" fontId="139" fillId="3" borderId="28" xfId="2243" applyFont="1" applyFill="1" applyBorder="1" applyAlignment="1">
      <alignment horizontal="center" vertical="center" wrapText="1"/>
    </xf>
    <xf numFmtId="0" fontId="139" fillId="3" borderId="28" xfId="2254" applyFont="1" applyFill="1" applyBorder="1" applyAlignment="1">
      <alignment horizontal="center" vertical="center" wrapText="1"/>
    </xf>
    <xf numFmtId="167" fontId="139" fillId="3" borderId="28" xfId="10960" quotePrefix="1" applyFont="1" applyFill="1" applyBorder="1" applyAlignment="1">
      <alignment horizontal="center" vertical="center" wrapText="1"/>
    </xf>
    <xf numFmtId="0" fontId="139" fillId="0" borderId="28" xfId="10961" applyFont="1" applyFill="1" applyBorder="1" applyAlignment="1">
      <alignment horizontal="center" vertical="center" wrapText="1"/>
    </xf>
    <xf numFmtId="0" fontId="139" fillId="0" borderId="28" xfId="2243" applyFont="1" applyFill="1" applyBorder="1" applyAlignment="1">
      <alignment horizontal="center" vertical="center" wrapText="1"/>
    </xf>
    <xf numFmtId="3" fontId="147" fillId="2" borderId="0" xfId="0" applyNumberFormat="1" applyFont="1" applyFill="1" applyAlignment="1">
      <alignment horizontal="left" wrapText="1"/>
    </xf>
    <xf numFmtId="0" fontId="139" fillId="0" borderId="84" xfId="2243" applyFont="1" applyFill="1" applyBorder="1" applyAlignment="1">
      <alignment horizontal="center" vertical="center" wrapText="1"/>
    </xf>
    <xf numFmtId="9" fontId="49" fillId="85" borderId="84" xfId="10962" applyFont="1" applyFill="1" applyBorder="1"/>
    <xf numFmtId="1" fontId="49" fillId="85" borderId="28" xfId="10958" applyNumberFormat="1" applyFont="1" applyFill="1" applyBorder="1" applyAlignment="1">
      <alignment horizontal="center"/>
    </xf>
    <xf numFmtId="1" fontId="49" fillId="0" borderId="84" xfId="2" applyNumberFormat="1" applyFont="1" applyFill="1" applyBorder="1" applyAlignment="1">
      <alignment horizontal="center"/>
    </xf>
    <xf numFmtId="1" fontId="49" fillId="85" borderId="84" xfId="2" applyNumberFormat="1" applyFont="1" applyFill="1" applyBorder="1" applyAlignment="1">
      <alignment horizontal="center"/>
    </xf>
    <xf numFmtId="4" fontId="49" fillId="0" borderId="0" xfId="10958" applyNumberFormat="1" applyFont="1" applyFill="1" applyProtection="1">
      <protection locked="0"/>
    </xf>
    <xf numFmtId="3" fontId="49" fillId="0" borderId="28" xfId="4176" applyNumberFormat="1" applyFont="1" applyBorder="1" applyAlignment="1">
      <alignment horizontal="center"/>
    </xf>
    <xf numFmtId="0" fontId="139" fillId="3" borderId="28" xfId="10958" applyFont="1" applyFill="1" applyBorder="1" applyAlignment="1">
      <alignment horizontal="center" vertical="center" wrapText="1"/>
    </xf>
    <xf numFmtId="0" fontId="139" fillId="3" borderId="84" xfId="10958" applyFont="1" applyFill="1" applyBorder="1" applyAlignment="1">
      <alignment horizontal="center" vertical="center" wrapText="1"/>
    </xf>
    <xf numFmtId="3" fontId="19" fillId="0" borderId="28" xfId="0" applyNumberFormat="1" applyFont="1" applyFill="1" applyBorder="1" applyAlignment="1">
      <alignment horizontal="right" vertical="center"/>
    </xf>
    <xf numFmtId="196" fontId="19" fillId="0" borderId="28" xfId="4176" applyNumberFormat="1" applyFont="1" applyBorder="1"/>
    <xf numFmtId="3" fontId="19" fillId="0" borderId="28" xfId="0" applyNumberFormat="1" applyFont="1" applyFill="1" applyBorder="1" applyAlignment="1">
      <alignment horizontal="center" vertical="center"/>
    </xf>
    <xf numFmtId="3" fontId="74" fillId="0" borderId="28" xfId="4176" applyNumberFormat="1" applyFont="1" applyBorder="1"/>
    <xf numFmtId="196" fontId="143" fillId="0" borderId="84" xfId="8" applyNumberFormat="1" applyFont="1" applyFill="1" applyBorder="1" applyAlignment="1">
      <alignment horizontal="left" wrapText="1" indent="1"/>
    </xf>
    <xf numFmtId="0" fontId="142" fillId="0" borderId="0" xfId="10961" applyFont="1" applyAlignment="1">
      <alignment horizontal="left"/>
    </xf>
    <xf numFmtId="196" fontId="148" fillId="0" borderId="0" xfId="8" applyNumberFormat="1" applyFont="1" applyFill="1"/>
    <xf numFmtId="168" fontId="49" fillId="0" borderId="0" xfId="4" applyNumberFormat="1" applyFont="1" applyAlignment="1" applyProtection="1"/>
    <xf numFmtId="168" fontId="139" fillId="0" borderId="0" xfId="4" applyNumberFormat="1" applyFont="1" applyAlignment="1" applyProtection="1"/>
    <xf numFmtId="0" fontId="49" fillId="0" borderId="0" xfId="3" applyFont="1" applyFill="1" applyProtection="1"/>
    <xf numFmtId="168" fontId="49" fillId="0" borderId="0" xfId="3" applyNumberFormat="1" applyFont="1" applyFill="1" applyProtection="1"/>
    <xf numFmtId="253" fontId="49" fillId="0" borderId="0" xfId="3" applyNumberFormat="1" applyFont="1" applyFill="1" applyProtection="1"/>
    <xf numFmtId="0" fontId="139" fillId="0" borderId="0" xfId="3" applyFont="1" applyFill="1" applyAlignment="1" applyProtection="1">
      <alignment horizontal="center" vertical="center"/>
    </xf>
    <xf numFmtId="170" fontId="49" fillId="0" borderId="0" xfId="2" applyNumberFormat="1" applyFont="1" applyFill="1" applyProtection="1"/>
    <xf numFmtId="0" fontId="139" fillId="3" borderId="21" xfId="5" applyFont="1" applyFill="1" applyBorder="1" applyAlignment="1" applyProtection="1">
      <alignment horizontal="center" vertical="center" wrapText="1"/>
    </xf>
    <xf numFmtId="0" fontId="139" fillId="3" borderId="22" xfId="5" applyFont="1" applyFill="1" applyBorder="1" applyAlignment="1" applyProtection="1">
      <alignment horizontal="center" vertical="center" wrapText="1"/>
    </xf>
    <xf numFmtId="0" fontId="139" fillId="3" borderId="23" xfId="3" applyFont="1" applyFill="1" applyBorder="1" applyAlignment="1" applyProtection="1">
      <alignment horizontal="center" vertical="center"/>
    </xf>
    <xf numFmtId="0" fontId="139" fillId="4" borderId="24" xfId="3" applyFont="1" applyFill="1" applyBorder="1" applyAlignment="1" applyProtection="1">
      <alignment horizontal="center" vertical="center"/>
    </xf>
    <xf numFmtId="0" fontId="139" fillId="4" borderId="25" xfId="6" applyFont="1" applyFill="1" applyBorder="1" applyAlignment="1" applyProtection="1">
      <alignment vertical="center" wrapText="1"/>
    </xf>
    <xf numFmtId="0" fontId="49" fillId="4" borderId="0" xfId="3" applyFont="1" applyFill="1" applyProtection="1"/>
    <xf numFmtId="0" fontId="139" fillId="5" borderId="26" xfId="3" applyFont="1" applyFill="1" applyBorder="1" applyAlignment="1" applyProtection="1">
      <alignment horizontal="center" vertical="center"/>
    </xf>
    <xf numFmtId="0" fontId="139" fillId="5" borderId="27" xfId="6" applyFont="1" applyFill="1" applyBorder="1" applyAlignment="1" applyProtection="1">
      <alignment vertical="center" wrapText="1"/>
    </xf>
    <xf numFmtId="0" fontId="49" fillId="6" borderId="0" xfId="3" applyFont="1" applyFill="1" applyProtection="1"/>
    <xf numFmtId="0" fontId="139" fillId="0" borderId="19" xfId="3" applyFont="1" applyFill="1" applyBorder="1" applyAlignment="1" applyProtection="1">
      <alignment horizontal="center" vertical="center"/>
    </xf>
    <xf numFmtId="0" fontId="49" fillId="0" borderId="19" xfId="3" applyFont="1" applyFill="1" applyBorder="1" applyAlignment="1" applyProtection="1">
      <alignment horizontal="center" vertical="center"/>
    </xf>
    <xf numFmtId="168" fontId="49" fillId="0" borderId="28" xfId="9092" applyNumberFormat="1" applyFont="1" applyFill="1" applyBorder="1" applyProtection="1">
      <protection locked="0"/>
    </xf>
    <xf numFmtId="0" fontId="140" fillId="3" borderId="28" xfId="8" applyFont="1" applyFill="1" applyBorder="1" applyAlignment="1" applyProtection="1">
      <alignment horizontal="left" vertical="center" wrapText="1" indent="8"/>
    </xf>
    <xf numFmtId="168" fontId="49" fillId="3" borderId="28" xfId="9092" applyNumberFormat="1" applyFont="1" applyFill="1" applyBorder="1" applyProtection="1"/>
    <xf numFmtId="168" fontId="139" fillId="3" borderId="28" xfId="9092" applyNumberFormat="1" applyFont="1" applyFill="1" applyBorder="1" applyProtection="1"/>
    <xf numFmtId="168" fontId="139" fillId="0" borderId="28" xfId="4" applyNumberFormat="1" applyFont="1" applyFill="1" applyBorder="1" applyProtection="1"/>
    <xf numFmtId="0" fontId="139" fillId="0" borderId="28" xfId="6" applyFont="1" applyFill="1" applyBorder="1" applyAlignment="1" applyProtection="1">
      <alignment vertical="center" wrapText="1"/>
    </xf>
    <xf numFmtId="169" fontId="139" fillId="0" borderId="28" xfId="4" applyNumberFormat="1" applyFont="1" applyFill="1" applyBorder="1" applyAlignment="1" applyProtection="1">
      <alignment vertical="center" wrapText="1"/>
    </xf>
    <xf numFmtId="0" fontId="49" fillId="0" borderId="21" xfId="3" applyFont="1" applyFill="1" applyBorder="1" applyAlignment="1" applyProtection="1">
      <alignment horizontal="center" vertical="center"/>
    </xf>
    <xf numFmtId="0" fontId="139" fillId="0" borderId="29" xfId="6" applyFont="1" applyFill="1" applyBorder="1" applyAlignment="1" applyProtection="1">
      <alignment vertical="center" wrapText="1"/>
    </xf>
    <xf numFmtId="0" fontId="139" fillId="5" borderId="17" xfId="3" applyFont="1" applyFill="1" applyBorder="1" applyAlignment="1" applyProtection="1">
      <alignment horizontal="center" vertical="center"/>
    </xf>
    <xf numFmtId="0" fontId="139" fillId="5" borderId="30" xfId="6" applyFont="1" applyFill="1" applyBorder="1" applyAlignment="1" applyProtection="1">
      <alignment vertical="center" wrapText="1"/>
    </xf>
    <xf numFmtId="3" fontId="49" fillId="0" borderId="28" xfId="9455" applyNumberFormat="1" applyFont="1" applyFill="1" applyBorder="1" applyAlignment="1" applyProtection="1">
      <alignment horizontal="right"/>
    </xf>
    <xf numFmtId="3" fontId="49" fillId="0" borderId="28" xfId="9455" applyNumberFormat="1" applyFont="1" applyFill="1" applyBorder="1" applyAlignment="1" applyProtection="1">
      <alignment horizontal="right" vertical="top" wrapText="1"/>
      <protection locked="0"/>
    </xf>
    <xf numFmtId="3" fontId="49" fillId="0" borderId="28" xfId="1" applyNumberFormat="1" applyFont="1" applyFill="1" applyBorder="1" applyAlignment="1" applyProtection="1">
      <alignment horizontal="center" wrapText="1"/>
    </xf>
    <xf numFmtId="3" fontId="49" fillId="0" borderId="28" xfId="9455" applyNumberFormat="1" applyFont="1" applyFill="1" applyBorder="1" applyAlignment="1" applyProtection="1">
      <alignment horizontal="right" wrapText="1"/>
      <protection locked="0"/>
    </xf>
    <xf numFmtId="0" fontId="139" fillId="3" borderId="19" xfId="3" applyFont="1" applyFill="1" applyBorder="1" applyAlignment="1" applyProtection="1">
      <alignment horizontal="center" vertical="center"/>
    </xf>
    <xf numFmtId="3" fontId="49" fillId="0" borderId="28" xfId="1" applyNumberFormat="1" applyFont="1" applyFill="1" applyBorder="1" applyAlignment="1" applyProtection="1">
      <alignment horizontal="center" vertical="center" wrapText="1"/>
    </xf>
    <xf numFmtId="199" fontId="49" fillId="0" borderId="28" xfId="9455" applyNumberFormat="1" applyFont="1" applyFill="1" applyBorder="1" applyProtection="1"/>
    <xf numFmtId="168" fontId="49" fillId="0" borderId="28" xfId="9455" applyNumberFormat="1" applyFont="1" applyFill="1" applyBorder="1" applyAlignment="1" applyProtection="1">
      <alignment horizontal="left" wrapText="1"/>
      <protection locked="0"/>
    </xf>
    <xf numFmtId="3" fontId="49" fillId="0" borderId="28" xfId="10963" applyNumberFormat="1" applyFont="1" applyFill="1" applyBorder="1" applyAlignment="1" applyProtection="1">
      <alignment horizontal="center" vertical="center"/>
    </xf>
    <xf numFmtId="168" fontId="140" fillId="0" borderId="28" xfId="9455" applyNumberFormat="1" applyFont="1" applyBorder="1" applyProtection="1">
      <protection locked="0"/>
    </xf>
    <xf numFmtId="168" fontId="49" fillId="0" borderId="28" xfId="9455" applyNumberFormat="1" applyFont="1" applyFill="1" applyBorder="1" applyAlignment="1" applyProtection="1">
      <alignment horizontal="right" wrapText="1"/>
      <protection locked="0"/>
    </xf>
    <xf numFmtId="168" fontId="49" fillId="0" borderId="28" xfId="9455" applyNumberFormat="1" applyFont="1" applyFill="1" applyBorder="1" applyAlignment="1" applyProtection="1">
      <alignment horizontal="center" wrapText="1"/>
      <protection locked="0"/>
    </xf>
    <xf numFmtId="14" fontId="49" fillId="0" borderId="19" xfId="3" applyNumberFormat="1" applyFont="1" applyFill="1" applyBorder="1" applyAlignment="1" applyProtection="1">
      <alignment horizontal="center" vertical="center"/>
    </xf>
    <xf numFmtId="0" fontId="139" fillId="3" borderId="21" xfId="3" applyFont="1" applyFill="1" applyBorder="1" applyAlignment="1" applyProtection="1">
      <alignment horizontal="center" vertical="center"/>
    </xf>
    <xf numFmtId="0" fontId="49" fillId="5" borderId="0" xfId="3" applyFont="1" applyFill="1" applyProtection="1"/>
    <xf numFmtId="0" fontId="139" fillId="0" borderId="21" xfId="3" applyFont="1" applyFill="1" applyBorder="1" applyAlignment="1" applyProtection="1">
      <alignment horizontal="center" vertical="center"/>
    </xf>
    <xf numFmtId="17" fontId="49" fillId="0" borderId="19" xfId="3" applyNumberFormat="1" applyFont="1" applyFill="1" applyBorder="1" applyAlignment="1" applyProtection="1">
      <alignment horizontal="center" vertical="center"/>
    </xf>
    <xf numFmtId="0" fontId="139" fillId="5" borderId="27" xfId="3" applyFont="1" applyFill="1" applyBorder="1" applyAlignment="1" applyProtection="1">
      <alignment horizontal="center" vertical="center"/>
    </xf>
    <xf numFmtId="0" fontId="49" fillId="0" borderId="28" xfId="3" applyFont="1" applyFill="1" applyBorder="1" applyAlignment="1" applyProtection="1">
      <alignment horizontal="center" vertical="center"/>
    </xf>
    <xf numFmtId="0" fontId="139" fillId="5" borderId="28" xfId="3" applyFont="1" applyFill="1" applyBorder="1" applyAlignment="1" applyProtection="1">
      <alignment horizontal="center" vertical="center"/>
    </xf>
    <xf numFmtId="0" fontId="139" fillId="5" borderId="28" xfId="6" applyFont="1" applyFill="1" applyBorder="1" applyAlignment="1" applyProtection="1">
      <alignment vertical="center" wrapText="1"/>
    </xf>
    <xf numFmtId="0" fontId="139" fillId="0" borderId="31" xfId="3" applyFont="1" applyFill="1" applyBorder="1" applyAlignment="1" applyProtection="1">
      <alignment horizontal="center" vertical="center"/>
    </xf>
    <xf numFmtId="0" fontId="49" fillId="0" borderId="31" xfId="3" applyFont="1" applyFill="1" applyBorder="1" applyAlignment="1" applyProtection="1">
      <alignment horizontal="center" vertical="center"/>
    </xf>
    <xf numFmtId="0" fontId="49" fillId="0" borderId="32" xfId="3" applyFont="1" applyFill="1" applyBorder="1" applyAlignment="1" applyProtection="1">
      <alignment horizontal="center" vertical="center"/>
    </xf>
    <xf numFmtId="0" fontId="139" fillId="0" borderId="32" xfId="6" applyFont="1" applyFill="1" applyBorder="1" applyAlignment="1" applyProtection="1">
      <alignment vertical="center" wrapText="1"/>
    </xf>
    <xf numFmtId="0" fontId="49" fillId="0" borderId="27" xfId="3" applyFont="1" applyFill="1" applyBorder="1" applyAlignment="1" applyProtection="1">
      <alignment horizontal="center" vertical="center"/>
    </xf>
    <xf numFmtId="0" fontId="139" fillId="6" borderId="23" xfId="3" applyFont="1" applyFill="1" applyBorder="1" applyAlignment="1" applyProtection="1">
      <alignment horizontal="center" vertical="center"/>
    </xf>
    <xf numFmtId="0" fontId="139" fillId="6" borderId="24" xfId="6" applyFont="1" applyFill="1" applyBorder="1" applyAlignment="1" applyProtection="1">
      <alignment vertical="center" wrapText="1"/>
    </xf>
    <xf numFmtId="168" fontId="139" fillId="6" borderId="25" xfId="9455" applyNumberFormat="1" applyFont="1" applyFill="1" applyBorder="1" applyProtection="1"/>
    <xf numFmtId="199" fontId="139" fillId="6" borderId="25" xfId="9455" applyNumberFormat="1" applyFont="1" applyFill="1" applyBorder="1" applyProtection="1"/>
    <xf numFmtId="0" fontId="49" fillId="0" borderId="26" xfId="3" applyFont="1" applyFill="1" applyBorder="1" applyAlignment="1" applyProtection="1">
      <alignment horizontal="center" vertical="center"/>
    </xf>
    <xf numFmtId="0" fontId="49" fillId="0" borderId="33" xfId="3" applyFont="1" applyFill="1" applyBorder="1" applyAlignment="1" applyProtection="1">
      <alignment horizontal="center" vertical="center"/>
    </xf>
    <xf numFmtId="168" fontId="49" fillId="0" borderId="31" xfId="9455" applyNumberFormat="1" applyFont="1" applyFill="1" applyBorder="1" applyProtection="1"/>
    <xf numFmtId="199" fontId="49" fillId="0" borderId="31" xfId="9455" applyNumberFormat="1" applyFont="1" applyFill="1" applyBorder="1" applyProtection="1"/>
    <xf numFmtId="0" fontId="49" fillId="0" borderId="28" xfId="3" applyFont="1" applyFill="1" applyBorder="1" applyProtection="1"/>
    <xf numFmtId="0" fontId="49" fillId="0" borderId="28" xfId="9455" applyNumberFormat="1" applyFont="1" applyFill="1" applyBorder="1" applyProtection="1"/>
    <xf numFmtId="0" fontId="139" fillId="0" borderId="26" xfId="3" applyFont="1" applyFill="1" applyBorder="1" applyAlignment="1" applyProtection="1">
      <alignment horizontal="center" vertical="center"/>
    </xf>
    <xf numFmtId="0" fontId="49" fillId="0" borderId="27" xfId="3" applyFont="1" applyFill="1" applyBorder="1" applyProtection="1"/>
    <xf numFmtId="0" fontId="49" fillId="0" borderId="29" xfId="3" applyFont="1" applyFill="1" applyBorder="1" applyProtection="1"/>
    <xf numFmtId="0" fontId="146" fillId="2" borderId="0" xfId="0" applyFont="1" applyFill="1" applyAlignment="1">
      <alignment horizontal="left" vertical="center" wrapText="1"/>
    </xf>
    <xf numFmtId="0" fontId="146" fillId="2" borderId="0" xfId="0" applyFont="1" applyFill="1" applyAlignment="1">
      <alignment horizontal="right" wrapText="1"/>
    </xf>
    <xf numFmtId="0" fontId="146" fillId="2" borderId="2" xfId="0" applyFont="1" applyFill="1" applyBorder="1" applyAlignment="1">
      <alignment horizontal="left" vertical="center" wrapText="1"/>
    </xf>
    <xf numFmtId="49" fontId="145" fillId="2" borderId="2" xfId="0" applyNumberFormat="1" applyFont="1" applyFill="1" applyBorder="1" applyAlignment="1">
      <alignment horizontal="left" vertical="center" wrapText="1"/>
    </xf>
    <xf numFmtId="0" fontId="145" fillId="2" borderId="2" xfId="0" applyFont="1" applyFill="1" applyBorder="1" applyAlignment="1">
      <alignment horizontal="left" vertical="center" wrapText="1"/>
    </xf>
    <xf numFmtId="49" fontId="146" fillId="2" borderId="2" xfId="0" applyNumberFormat="1" applyFont="1" applyFill="1" applyBorder="1" applyAlignment="1">
      <alignment horizontal="left" vertical="center" wrapText="1"/>
    </xf>
    <xf numFmtId="3" fontId="146" fillId="2" borderId="0" xfId="0" applyNumberFormat="1" applyFont="1" applyFill="1" applyAlignment="1">
      <alignment horizontal="left" vertical="center" wrapText="1"/>
    </xf>
    <xf numFmtId="0" fontId="146" fillId="2" borderId="0" xfId="0" applyFont="1" applyFill="1" applyAlignment="1">
      <alignment horizontal="right" vertical="center" wrapText="1"/>
    </xf>
    <xf numFmtId="16" fontId="145" fillId="2" borderId="81" xfId="0" applyNumberFormat="1" applyFont="1" applyFill="1" applyBorder="1" applyAlignment="1">
      <alignment horizontal="center" vertical="center" wrapText="1"/>
    </xf>
    <xf numFmtId="0" fontId="145" fillId="2" borderId="81" xfId="0" applyFont="1" applyFill="1" applyBorder="1" applyAlignment="1">
      <alignment horizontal="left" vertical="center" wrapText="1"/>
    </xf>
    <xf numFmtId="0" fontId="146" fillId="2" borderId="81" xfId="0" applyFont="1" applyFill="1" applyBorder="1" applyAlignment="1">
      <alignment horizontal="left" vertical="center" wrapText="1"/>
    </xf>
    <xf numFmtId="169" fontId="142" fillId="0" borderId="28" xfId="9092" applyNumberFormat="1" applyFont="1" applyFill="1" applyBorder="1" applyAlignment="1">
      <alignment horizontal="right" vertical="center" wrapText="1"/>
    </xf>
    <xf numFmtId="169" fontId="143" fillId="0" borderId="28" xfId="1" applyNumberFormat="1" applyFont="1" applyFill="1" applyBorder="1" applyAlignment="1">
      <alignment horizontal="right" vertical="center" wrapText="1"/>
    </xf>
    <xf numFmtId="4" fontId="145" fillId="0" borderId="81" xfId="0" applyNumberFormat="1" applyFont="1" applyFill="1" applyBorder="1" applyAlignment="1">
      <alignment horizontal="right" vertical="center" wrapText="1"/>
    </xf>
    <xf numFmtId="169" fontId="143" fillId="0" borderId="28" xfId="9092" applyNumberFormat="1" applyFont="1" applyFill="1" applyBorder="1" applyAlignment="1">
      <alignment horizontal="right" vertical="center" wrapText="1"/>
    </xf>
    <xf numFmtId="3" fontId="145" fillId="2" borderId="82" xfId="0" applyNumberFormat="1" applyFont="1" applyFill="1" applyBorder="1" applyAlignment="1">
      <alignment horizontal="right" vertical="center" wrapText="1"/>
    </xf>
    <xf numFmtId="169" fontId="143" fillId="2" borderId="28" xfId="9092" applyNumberFormat="1" applyFont="1" applyFill="1" applyBorder="1" applyAlignment="1">
      <alignment horizontal="right" vertical="center" wrapText="1"/>
    </xf>
    <xf numFmtId="4" fontId="146" fillId="2" borderId="80" xfId="0" applyNumberFormat="1" applyFont="1" applyFill="1" applyBorder="1" applyAlignment="1">
      <alignment horizontal="right" vertical="center" wrapText="1"/>
    </xf>
    <xf numFmtId="169" fontId="142" fillId="2" borderId="28" xfId="1" applyNumberFormat="1" applyFont="1" applyFill="1" applyBorder="1" applyAlignment="1">
      <alignment horizontal="right" vertical="center" wrapText="1"/>
    </xf>
    <xf numFmtId="169" fontId="143" fillId="2" borderId="28" xfId="1" applyNumberFormat="1" applyFont="1" applyFill="1" applyBorder="1" applyAlignment="1">
      <alignment horizontal="right" vertical="center" wrapText="1"/>
    </xf>
    <xf numFmtId="0" fontId="146" fillId="2" borderId="6" xfId="0" applyFont="1" applyFill="1" applyBorder="1" applyAlignment="1">
      <alignment horizontal="left" vertical="center" wrapText="1"/>
    </xf>
    <xf numFmtId="0" fontId="145" fillId="2" borderId="84" xfId="0" applyFont="1" applyFill="1" applyBorder="1" applyAlignment="1">
      <alignment horizontal="center" vertical="center" wrapText="1"/>
    </xf>
    <xf numFmtId="4" fontId="146" fillId="2" borderId="2" xfId="0" applyNumberFormat="1" applyFont="1" applyFill="1" applyBorder="1" applyAlignment="1">
      <alignment horizontal="right" vertical="center" wrapText="1"/>
    </xf>
    <xf numFmtId="4" fontId="146" fillId="2" borderId="84" xfId="0" applyNumberFormat="1" applyFont="1" applyFill="1" applyBorder="1" applyAlignment="1">
      <alignment horizontal="right" vertical="center" wrapText="1"/>
    </xf>
    <xf numFmtId="3" fontId="145" fillId="2" borderId="2" xfId="0" applyNumberFormat="1" applyFont="1" applyFill="1" applyBorder="1" applyAlignment="1">
      <alignment horizontal="right" vertical="center" wrapText="1"/>
    </xf>
    <xf numFmtId="9" fontId="145" fillId="2" borderId="2" xfId="0" applyNumberFormat="1" applyFont="1" applyFill="1" applyBorder="1" applyAlignment="1">
      <alignment horizontal="right" vertical="center" wrapText="1"/>
    </xf>
    <xf numFmtId="2" fontId="49" fillId="6" borderId="0" xfId="3" applyNumberFormat="1" applyFont="1" applyFill="1" applyProtection="1"/>
    <xf numFmtId="2" fontId="49" fillId="0" borderId="0" xfId="3" applyNumberFormat="1" applyFont="1" applyFill="1" applyProtection="1"/>
    <xf numFmtId="248" fontId="49" fillId="0" borderId="0" xfId="4" applyNumberFormat="1" applyFont="1" applyFill="1" applyProtection="1"/>
    <xf numFmtId="199" fontId="49" fillId="0" borderId="0" xfId="4" applyNumberFormat="1" applyFont="1" applyFill="1" applyProtection="1"/>
    <xf numFmtId="255" fontId="148" fillId="0" borderId="0" xfId="8" applyNumberFormat="1" applyFont="1" applyFill="1"/>
    <xf numFmtId="43" fontId="49" fillId="0" borderId="0" xfId="1" applyNumberFormat="1" applyFont="1" applyFill="1" applyProtection="1"/>
    <xf numFmtId="254" fontId="49" fillId="0" borderId="0" xfId="3" applyNumberFormat="1" applyFont="1" applyFill="1" applyProtection="1"/>
    <xf numFmtId="256" fontId="49" fillId="0" borderId="0" xfId="2" applyNumberFormat="1" applyFont="1" applyFill="1" applyProtection="1"/>
    <xf numFmtId="0" fontId="146" fillId="2" borderId="0" xfId="0" applyFont="1" applyFill="1" applyAlignment="1">
      <alignment horizontal="left" vertical="center" wrapText="1"/>
    </xf>
    <xf numFmtId="0" fontId="146" fillId="2" borderId="0" xfId="0" applyFont="1" applyFill="1" applyAlignment="1">
      <alignment horizontal="right" wrapText="1"/>
    </xf>
    <xf numFmtId="0" fontId="149" fillId="0" borderId="0" xfId="0" applyFont="1"/>
    <xf numFmtId="0" fontId="146" fillId="2" borderId="0" xfId="0" applyFont="1" applyFill="1" applyAlignment="1">
      <alignment wrapText="1"/>
    </xf>
    <xf numFmtId="0" fontId="146" fillId="2" borderId="85" xfId="0" applyFont="1" applyFill="1" applyBorder="1" applyAlignment="1">
      <alignment wrapText="1"/>
    </xf>
    <xf numFmtId="0" fontId="145" fillId="0" borderId="84" xfId="0" applyFont="1" applyFill="1" applyBorder="1" applyAlignment="1">
      <alignment horizontal="center" vertical="center" wrapText="1"/>
    </xf>
    <xf numFmtId="0" fontId="145" fillId="2" borderId="84" xfId="0" applyFont="1" applyFill="1" applyBorder="1" applyAlignment="1">
      <alignment horizontal="left" vertical="center" wrapText="1"/>
    </xf>
    <xf numFmtId="4" fontId="145" fillId="2" borderId="84" xfId="0" applyNumberFormat="1" applyFont="1" applyFill="1" applyBorder="1" applyAlignment="1">
      <alignment horizontal="right" vertical="center" wrapText="1"/>
    </xf>
    <xf numFmtId="4" fontId="145" fillId="0" borderId="84" xfId="0" applyNumberFormat="1" applyFont="1" applyFill="1" applyBorder="1" applyAlignment="1">
      <alignment horizontal="right" vertical="center" wrapText="1"/>
    </xf>
    <xf numFmtId="0" fontId="146" fillId="2" borderId="84" xfId="0" applyFont="1" applyFill="1" applyBorder="1" applyAlignment="1">
      <alignment horizontal="center" vertical="center" wrapText="1"/>
    </xf>
    <xf numFmtId="0" fontId="146" fillId="2" borderId="84" xfId="0" applyFont="1" applyFill="1" applyBorder="1" applyAlignment="1">
      <alignment horizontal="left" vertical="center" wrapText="1"/>
    </xf>
    <xf numFmtId="4" fontId="146" fillId="0" borderId="84" xfId="0" applyNumberFormat="1" applyFont="1" applyFill="1" applyBorder="1" applyAlignment="1">
      <alignment horizontal="right" vertical="center" wrapText="1"/>
    </xf>
    <xf numFmtId="0" fontId="147" fillId="0" borderId="0" xfId="0" applyFont="1" applyFill="1" applyAlignment="1">
      <alignment horizontal="left" wrapText="1"/>
    </xf>
    <xf numFmtId="4" fontId="146" fillId="2" borderId="0" xfId="0" applyNumberFormat="1" applyFont="1" applyFill="1" applyBorder="1" applyAlignment="1">
      <alignment horizontal="right" vertical="center" wrapText="1"/>
    </xf>
    <xf numFmtId="0" fontId="146" fillId="0" borderId="0" xfId="0" applyFont="1" applyFill="1" applyAlignment="1">
      <alignment horizontal="left" vertical="center" wrapText="1"/>
    </xf>
    <xf numFmtId="4" fontId="146" fillId="0" borderId="0" xfId="0" applyNumberFormat="1" applyFont="1" applyFill="1" applyAlignment="1">
      <alignment horizontal="left" vertical="center" wrapText="1"/>
    </xf>
    <xf numFmtId="4" fontId="147" fillId="2" borderId="0" xfId="0" applyNumberFormat="1" applyFont="1" applyFill="1" applyAlignment="1">
      <alignment horizontal="left" wrapText="1"/>
    </xf>
    <xf numFmtId="0" fontId="146" fillId="0" borderId="84" xfId="0" applyFont="1" applyFill="1" applyBorder="1" applyAlignment="1">
      <alignment horizontal="left" vertical="center" wrapText="1"/>
    </xf>
    <xf numFmtId="0" fontId="146" fillId="0" borderId="0" xfId="0" applyFont="1" applyFill="1" applyBorder="1" applyAlignment="1">
      <alignment horizontal="left" vertical="center" wrapText="1"/>
    </xf>
    <xf numFmtId="49" fontId="146" fillId="0" borderId="84" xfId="0" applyNumberFormat="1" applyFont="1" applyFill="1" applyBorder="1" applyAlignment="1">
      <alignment horizontal="left" vertical="center" wrapText="1"/>
    </xf>
    <xf numFmtId="49" fontId="146" fillId="0" borderId="84" xfId="0" applyNumberFormat="1" applyFont="1" applyFill="1" applyBorder="1" applyAlignment="1">
      <alignment horizontal="center" vertical="center" wrapText="1"/>
    </xf>
    <xf numFmtId="49" fontId="146" fillId="0" borderId="89" xfId="0" applyNumberFormat="1" applyFont="1" applyFill="1" applyBorder="1" applyAlignment="1">
      <alignment horizontal="left" vertical="center" wrapText="1"/>
    </xf>
    <xf numFmtId="10" fontId="146" fillId="0" borderId="84" xfId="0" applyNumberFormat="1" applyFont="1" applyFill="1" applyBorder="1" applyAlignment="1">
      <alignment horizontal="right" vertical="center" wrapText="1"/>
    </xf>
    <xf numFmtId="250" fontId="146" fillId="0" borderId="84" xfId="0" applyNumberFormat="1" applyFont="1" applyFill="1" applyBorder="1" applyAlignment="1">
      <alignment horizontal="right" vertical="center" wrapText="1"/>
    </xf>
    <xf numFmtId="170" fontId="146" fillId="0" borderId="84" xfId="0" applyNumberFormat="1" applyFont="1" applyFill="1" applyBorder="1" applyAlignment="1">
      <alignment horizontal="right" vertical="center" wrapText="1"/>
    </xf>
    <xf numFmtId="3" fontId="146" fillId="0" borderId="84" xfId="0" applyNumberFormat="1" applyFont="1" applyFill="1" applyBorder="1" applyAlignment="1">
      <alignment horizontal="right" vertical="center" wrapText="1"/>
    </xf>
    <xf numFmtId="0" fontId="147" fillId="0" borderId="84" xfId="0" applyFont="1" applyFill="1" applyBorder="1" applyAlignment="1">
      <alignment horizontal="left" wrapText="1"/>
    </xf>
    <xf numFmtId="9" fontId="146" fillId="0" borderId="0" xfId="2" applyFont="1" applyFill="1" applyAlignment="1">
      <alignment horizontal="left" vertical="center" wrapText="1"/>
    </xf>
    <xf numFmtId="4" fontId="4" fillId="0" borderId="84" xfId="0" applyNumberFormat="1" applyFont="1" applyFill="1" applyBorder="1" applyAlignment="1">
      <alignment horizontal="right" vertical="center" wrapText="1"/>
    </xf>
    <xf numFmtId="49" fontId="4" fillId="0" borderId="84" xfId="0" applyNumberFormat="1" applyFont="1" applyFill="1" applyBorder="1" applyAlignment="1">
      <alignment horizontal="center" vertical="center" wrapText="1"/>
    </xf>
    <xf numFmtId="49" fontId="4" fillId="0" borderId="84" xfId="0" applyNumberFormat="1" applyFont="1" applyFill="1" applyBorder="1" applyAlignment="1">
      <alignment horizontal="right" vertical="center" wrapText="1"/>
    </xf>
    <xf numFmtId="0" fontId="0" fillId="0" borderId="0" xfId="0" applyFont="1" applyFill="1" applyAlignment="1">
      <alignment horizontal="left" wrapText="1"/>
    </xf>
    <xf numFmtId="3" fontId="4" fillId="0" borderId="84" xfId="0" applyNumberFormat="1" applyFont="1" applyFill="1" applyBorder="1" applyAlignment="1">
      <alignment horizontal="right" vertical="center" wrapText="1"/>
    </xf>
    <xf numFmtId="10" fontId="4" fillId="0" borderId="84" xfId="0" applyNumberFormat="1" applyFont="1" applyFill="1" applyBorder="1" applyAlignment="1">
      <alignment horizontal="right" vertical="center" wrapText="1"/>
    </xf>
    <xf numFmtId="170" fontId="4" fillId="0" borderId="84" xfId="0" applyNumberFormat="1" applyFont="1" applyFill="1" applyBorder="1" applyAlignment="1">
      <alignment horizontal="right" vertical="center" wrapText="1"/>
    </xf>
    <xf numFmtId="0" fontId="146" fillId="2" borderId="0" xfId="0" applyFont="1" applyFill="1" applyAlignment="1">
      <alignment horizontal="left" vertical="center" wrapText="1"/>
    </xf>
    <xf numFmtId="257" fontId="49" fillId="0" borderId="0" xfId="8" applyNumberFormat="1" applyFont="1" applyFill="1"/>
    <xf numFmtId="9" fontId="11" fillId="85" borderId="28" xfId="2" applyFont="1" applyFill="1" applyBorder="1" applyAlignment="1">
      <alignment horizontal="center" vertical="center"/>
    </xf>
    <xf numFmtId="257" fontId="11" fillId="85" borderId="28" xfId="1" applyNumberFormat="1" applyFont="1" applyFill="1" applyBorder="1" applyAlignment="1">
      <alignment horizontal="center" vertical="center"/>
    </xf>
    <xf numFmtId="0" fontId="143" fillId="0" borderId="0" xfId="2243" applyFont="1" applyBorder="1"/>
    <xf numFmtId="0" fontId="143" fillId="0" borderId="0" xfId="0" applyFont="1"/>
    <xf numFmtId="0" fontId="150" fillId="0" borderId="0" xfId="2243" applyFont="1" applyBorder="1" applyAlignment="1"/>
    <xf numFmtId="0" fontId="146" fillId="0" borderId="0" xfId="2243" applyFont="1" applyBorder="1"/>
    <xf numFmtId="0" fontId="151" fillId="0" borderId="0" xfId="2243" applyFont="1" applyBorder="1"/>
    <xf numFmtId="0" fontId="151" fillId="0" borderId="0" xfId="2243" applyFont="1"/>
    <xf numFmtId="0" fontId="153" fillId="0" borderId="0" xfId="2243" applyFont="1" applyBorder="1"/>
    <xf numFmtId="0" fontId="153" fillId="0" borderId="0" xfId="2243" applyFont="1"/>
    <xf numFmtId="0" fontId="139" fillId="0" borderId="0" xfId="2243" applyFont="1" applyBorder="1"/>
    <xf numFmtId="0" fontId="49" fillId="0" borderId="0" xfId="2243" applyFont="1" applyBorder="1"/>
    <xf numFmtId="0" fontId="49" fillId="0" borderId="0" xfId="2243" applyFont="1"/>
    <xf numFmtId="0" fontId="142" fillId="0" borderId="0" xfId="2243" applyFont="1" applyBorder="1"/>
    <xf numFmtId="49" fontId="143" fillId="0" borderId="0" xfId="2243" applyNumberFormat="1" applyFont="1" applyBorder="1" applyAlignment="1">
      <alignment horizontal="left"/>
    </xf>
    <xf numFmtId="0" fontId="143" fillId="0" borderId="0" xfId="2243" applyFont="1" applyBorder="1" applyAlignment="1">
      <alignment horizontal="left"/>
    </xf>
    <xf numFmtId="0" fontId="49" fillId="50" borderId="0" xfId="10965" applyFont="1" applyFill="1" applyBorder="1" applyAlignment="1">
      <alignment horizontal="centerContinuous"/>
    </xf>
    <xf numFmtId="0" fontId="49" fillId="50" borderId="0" xfId="10965" applyFont="1" applyFill="1" applyBorder="1" applyAlignment="1">
      <alignment horizontal="center"/>
    </xf>
    <xf numFmtId="0" fontId="147" fillId="86" borderId="0" xfId="0" applyFont="1" applyFill="1" applyAlignment="1">
      <alignment horizontal="left" wrapText="1"/>
    </xf>
    <xf numFmtId="252" fontId="146" fillId="0" borderId="81" xfId="0" applyNumberFormat="1" applyFont="1" applyFill="1" applyBorder="1" applyAlignment="1">
      <alignment horizontal="left" vertical="center" wrapText="1"/>
    </xf>
    <xf numFmtId="49" fontId="146" fillId="0" borderId="81" xfId="0" applyNumberFormat="1" applyFont="1" applyFill="1" applyBorder="1" applyAlignment="1">
      <alignment horizontal="left" vertical="center" wrapText="1"/>
    </xf>
    <xf numFmtId="250" fontId="146" fillId="0" borderId="81" xfId="0" applyNumberFormat="1" applyFont="1" applyFill="1" applyBorder="1" applyAlignment="1">
      <alignment horizontal="right" vertical="center" wrapText="1"/>
    </xf>
    <xf numFmtId="0" fontId="146" fillId="2" borderId="0" xfId="0" applyFont="1" applyFill="1" applyAlignment="1">
      <alignment horizontal="left" vertical="center" wrapText="1"/>
    </xf>
    <xf numFmtId="254" fontId="49" fillId="0" borderId="0" xfId="9092" applyNumberFormat="1" applyFont="1" applyFill="1" applyProtection="1">
      <protection locked="0"/>
    </xf>
    <xf numFmtId="168" fontId="49" fillId="0" borderId="84" xfId="9092" applyNumberFormat="1" applyFont="1" applyFill="1" applyBorder="1" applyProtection="1">
      <protection locked="0"/>
    </xf>
    <xf numFmtId="168" fontId="49" fillId="0" borderId="84" xfId="9092" applyNumberFormat="1" applyFont="1" applyFill="1" applyBorder="1" applyProtection="1"/>
    <xf numFmtId="168" fontId="49" fillId="0" borderId="84" xfId="9092" applyNumberFormat="1" applyFont="1" applyFill="1" applyBorder="1" applyAlignment="1" applyProtection="1">
      <alignment horizontal="left" vertical="top" wrapText="1"/>
    </xf>
    <xf numFmtId="168" fontId="49" fillId="0" borderId="84" xfId="9092" applyNumberFormat="1" applyFont="1" applyFill="1" applyBorder="1" applyAlignment="1" applyProtection="1">
      <alignment horizontal="left" vertical="top" wrapText="1"/>
      <protection locked="0"/>
    </xf>
    <xf numFmtId="168" fontId="49" fillId="0" borderId="84" xfId="9092" applyNumberFormat="1" applyFont="1" applyFill="1" applyBorder="1" applyAlignment="1" applyProtection="1">
      <alignment horizontal="left" vertical="center" wrapText="1"/>
      <protection locked="0"/>
    </xf>
    <xf numFmtId="168" fontId="49" fillId="0" borderId="84" xfId="9092" applyNumberFormat="1" applyFont="1" applyFill="1" applyBorder="1" applyAlignment="1" applyProtection="1">
      <alignment horizontal="left" vertical="center" wrapText="1"/>
    </xf>
    <xf numFmtId="169" fontId="49" fillId="0" borderId="84" xfId="9092" applyNumberFormat="1" applyFont="1" applyFill="1" applyBorder="1" applyAlignment="1" applyProtection="1">
      <alignment horizontal="left" vertical="center" wrapText="1"/>
      <protection locked="0"/>
    </xf>
    <xf numFmtId="168" fontId="49" fillId="0" borderId="28" xfId="9455" applyNumberFormat="1" applyFont="1" applyFill="1" applyBorder="1" applyAlignment="1" applyProtection="1">
      <alignment vertical="center"/>
      <protection locked="0"/>
    </xf>
    <xf numFmtId="253" fontId="49" fillId="0" borderId="0" xfId="2" applyNumberFormat="1" applyFont="1" applyFill="1" applyProtection="1"/>
    <xf numFmtId="0" fontId="139" fillId="3" borderId="84" xfId="2243" applyFont="1" applyFill="1" applyBorder="1" applyAlignment="1">
      <alignment horizontal="center" vertical="center" wrapText="1"/>
    </xf>
    <xf numFmtId="196" fontId="49" fillId="85" borderId="84" xfId="10958" applyNumberFormat="1" applyFont="1" applyFill="1" applyBorder="1"/>
    <xf numFmtId="3" fontId="49" fillId="0" borderId="84" xfId="0" applyNumberFormat="1" applyFont="1" applyFill="1" applyBorder="1" applyAlignment="1">
      <alignment horizontal="center"/>
    </xf>
    <xf numFmtId="3" fontId="49" fillId="85" borderId="84" xfId="0" applyNumberFormat="1" applyFont="1" applyFill="1" applyBorder="1" applyAlignment="1">
      <alignment horizontal="center"/>
    </xf>
    <xf numFmtId="3" fontId="140" fillId="0" borderId="84" xfId="0" applyNumberFormat="1" applyFont="1" applyFill="1" applyBorder="1" applyAlignment="1">
      <alignment horizontal="center"/>
    </xf>
    <xf numFmtId="196" fontId="143" fillId="0" borderId="84" xfId="8" applyNumberFormat="1" applyFont="1" applyFill="1" applyBorder="1"/>
    <xf numFmtId="3" fontId="143" fillId="0" borderId="84" xfId="2254" applyNumberFormat="1" applyFont="1" applyFill="1" applyBorder="1" applyAlignment="1">
      <alignment horizontal="center" vertical="center" wrapText="1"/>
    </xf>
    <xf numFmtId="196" fontId="144" fillId="0" borderId="84" xfId="8" applyNumberFormat="1" applyFont="1" applyFill="1" applyBorder="1" applyAlignment="1">
      <alignment horizontal="left" wrapText="1" indent="2"/>
    </xf>
    <xf numFmtId="196" fontId="142" fillId="0" borderId="84" xfId="8" applyNumberFormat="1" applyFont="1" applyFill="1" applyBorder="1" applyAlignment="1">
      <alignment horizontal="left" wrapText="1" indent="1"/>
    </xf>
    <xf numFmtId="196" fontId="11" fillId="85" borderId="84" xfId="8" applyNumberFormat="1" applyFont="1" applyFill="1" applyBorder="1"/>
    <xf numFmtId="196" fontId="142" fillId="85" borderId="84" xfId="8" applyNumberFormat="1" applyFont="1" applyFill="1" applyBorder="1"/>
    <xf numFmtId="196" fontId="143" fillId="85" borderId="84" xfId="8" applyNumberFormat="1" applyFont="1" applyFill="1" applyBorder="1"/>
    <xf numFmtId="196" fontId="142" fillId="0" borderId="84" xfId="8" applyNumberFormat="1" applyFont="1" applyFill="1" applyBorder="1"/>
    <xf numFmtId="0" fontId="147" fillId="2" borderId="0" xfId="0" applyFont="1" applyFill="1" applyAlignment="1">
      <alignment horizontal="left" wrapText="1"/>
    </xf>
    <xf numFmtId="0" fontId="146" fillId="2" borderId="0" xfId="0" applyFont="1" applyFill="1" applyAlignment="1">
      <alignment horizontal="left" vertical="center" wrapText="1"/>
    </xf>
    <xf numFmtId="0" fontId="146" fillId="2" borderId="0" xfId="0" applyFont="1" applyFill="1" applyAlignment="1">
      <alignment horizontal="left" vertical="center" wrapText="1"/>
    </xf>
    <xf numFmtId="3" fontId="49" fillId="0" borderId="0" xfId="10958" applyNumberFormat="1" applyFont="1" applyFill="1"/>
    <xf numFmtId="0" fontId="146" fillId="2" borderId="0" xfId="0" applyFont="1" applyFill="1" applyAlignment="1">
      <alignment horizontal="left" vertical="center" wrapText="1"/>
    </xf>
    <xf numFmtId="3" fontId="49" fillId="0" borderId="84" xfId="10958" applyNumberFormat="1" applyFont="1" applyFill="1" applyBorder="1" applyAlignment="1" applyProtection="1">
      <alignment horizontal="center"/>
      <protection locked="0"/>
    </xf>
    <xf numFmtId="0" fontId="146" fillId="0" borderId="2" xfId="0" applyFont="1" applyFill="1" applyBorder="1" applyAlignment="1">
      <alignment horizontal="left" vertical="center" wrapText="1"/>
    </xf>
    <xf numFmtId="49" fontId="145" fillId="0" borderId="2" xfId="0" applyNumberFormat="1" applyFont="1" applyFill="1" applyBorder="1" applyAlignment="1">
      <alignment horizontal="left" vertical="center" wrapText="1"/>
    </xf>
    <xf numFmtId="0" fontId="145" fillId="0" borderId="81" xfId="0" applyFont="1" applyFill="1" applyBorder="1" applyAlignment="1">
      <alignment horizontal="left" vertical="center" wrapText="1"/>
    </xf>
    <xf numFmtId="0" fontId="49" fillId="3" borderId="84" xfId="2243" applyFont="1" applyFill="1" applyBorder="1" applyAlignment="1">
      <alignment vertical="center"/>
    </xf>
    <xf numFmtId="3" fontId="140" fillId="0" borderId="84" xfId="10958" applyNumberFormat="1" applyFont="1" applyFill="1" applyBorder="1" applyAlignment="1" applyProtection="1">
      <alignment horizontal="center"/>
      <protection locked="0"/>
    </xf>
    <xf numFmtId="3" fontId="49" fillId="0" borderId="84" xfId="4176" applyNumberFormat="1" applyFont="1" applyBorder="1" applyAlignment="1">
      <alignment horizontal="center"/>
    </xf>
    <xf numFmtId="3" fontId="49" fillId="0" borderId="84" xfId="10958" applyNumberFormat="1" applyFont="1" applyFill="1" applyBorder="1" applyAlignment="1">
      <alignment horizontal="center"/>
    </xf>
    <xf numFmtId="3" fontId="49" fillId="85" borderId="84" xfId="10958" applyNumberFormat="1" applyFont="1" applyFill="1" applyBorder="1" applyAlignment="1" applyProtection="1">
      <alignment horizontal="center"/>
      <protection locked="0"/>
    </xf>
    <xf numFmtId="168" fontId="49" fillId="0" borderId="84" xfId="4" applyNumberFormat="1" applyFont="1" applyFill="1" applyBorder="1" applyProtection="1"/>
    <xf numFmtId="168" fontId="49" fillId="0" borderId="84" xfId="4" applyNumberFormat="1" applyFont="1" applyFill="1" applyBorder="1" applyProtection="1">
      <protection locked="0"/>
    </xf>
    <xf numFmtId="0" fontId="140" fillId="0" borderId="84" xfId="8" applyFont="1" applyFill="1" applyBorder="1" applyAlignment="1" applyProtection="1">
      <alignment horizontal="left" vertical="center" wrapText="1" indent="8"/>
      <protection locked="0"/>
    </xf>
    <xf numFmtId="168" fontId="139" fillId="0" borderId="84" xfId="4" applyNumberFormat="1" applyFont="1" applyFill="1" applyBorder="1" applyProtection="1"/>
    <xf numFmtId="168" fontId="49" fillId="0" borderId="84" xfId="4" applyNumberFormat="1" applyFont="1" applyFill="1" applyBorder="1" applyAlignment="1" applyProtection="1">
      <alignment horizontal="left" vertical="top" wrapText="1"/>
      <protection locked="0"/>
    </xf>
    <xf numFmtId="168" fontId="49" fillId="0" borderId="84" xfId="9455" applyNumberFormat="1" applyFont="1" applyFill="1" applyBorder="1" applyProtection="1">
      <protection locked="0"/>
    </xf>
    <xf numFmtId="168" fontId="49" fillId="0" borderId="84" xfId="9455" applyNumberFormat="1" applyFont="1" applyFill="1" applyBorder="1" applyAlignment="1" applyProtection="1">
      <alignment vertical="center" wrapText="1"/>
    </xf>
    <xf numFmtId="168" fontId="139" fillId="5" borderId="84" xfId="4" applyNumberFormat="1" applyFont="1" applyFill="1" applyBorder="1" applyAlignment="1" applyProtection="1">
      <alignment vertical="center" wrapText="1"/>
      <protection locked="0"/>
    </xf>
    <xf numFmtId="168" fontId="139" fillId="5" borderId="84" xfId="4" applyNumberFormat="1" applyFont="1" applyFill="1" applyBorder="1" applyAlignment="1" applyProtection="1">
      <alignment vertical="center" wrapText="1"/>
    </xf>
    <xf numFmtId="168" fontId="49" fillId="0" borderId="84" xfId="9455" applyNumberFormat="1" applyFont="1" applyBorder="1" applyProtection="1">
      <protection locked="0"/>
    </xf>
    <xf numFmtId="168" fontId="49" fillId="0" borderId="86" xfId="4" applyNumberFormat="1" applyFont="1" applyFill="1" applyBorder="1" applyProtection="1">
      <protection locked="0"/>
    </xf>
    <xf numFmtId="168" fontId="49" fillId="50" borderId="84" xfId="10964" applyNumberFormat="1" applyFont="1" applyFill="1" applyBorder="1" applyAlignment="1">
      <alignment horizontal="center" vertical="center" wrapText="1"/>
    </xf>
    <xf numFmtId="168" fontId="49" fillId="0" borderId="86" xfId="4" applyNumberFormat="1" applyFont="1" applyFill="1" applyBorder="1" applyProtection="1"/>
    <xf numFmtId="168" fontId="49" fillId="0" borderId="90" xfId="9455" applyNumberFormat="1" applyFont="1" applyFill="1" applyBorder="1" applyAlignment="1" applyProtection="1">
      <alignment vertical="center" wrapText="1"/>
      <protection locked="0"/>
    </xf>
    <xf numFmtId="168" fontId="49" fillId="0" borderId="84" xfId="9455" applyNumberFormat="1" applyFont="1" applyFill="1" applyBorder="1" applyAlignment="1" applyProtection="1">
      <alignment vertical="center" wrapText="1"/>
      <protection locked="0"/>
    </xf>
    <xf numFmtId="248" fontId="49" fillId="0" borderId="84" xfId="9455" applyNumberFormat="1" applyFont="1" applyFill="1" applyBorder="1" applyProtection="1">
      <protection locked="0"/>
    </xf>
    <xf numFmtId="0" fontId="4" fillId="2" borderId="0" xfId="0" applyFont="1" applyFill="1" applyAlignment="1">
      <alignment horizontal="left" wrapText="1"/>
    </xf>
    <xf numFmtId="0" fontId="4" fillId="2" borderId="0" xfId="0" applyFont="1" applyFill="1" applyAlignment="1">
      <alignment horizontal="left" vertical="center" wrapText="1"/>
    </xf>
    <xf numFmtId="0" fontId="146" fillId="0" borderId="0" xfId="0" applyFont="1" applyFill="1" applyAlignment="1">
      <alignment horizontal="left" vertical="center" wrapText="1"/>
    </xf>
    <xf numFmtId="0" fontId="146" fillId="0" borderId="0" xfId="0" applyFont="1" applyFill="1" applyAlignment="1">
      <alignment horizontal="right" wrapText="1"/>
    </xf>
    <xf numFmtId="0" fontId="4" fillId="0" borderId="0" xfId="0" applyFont="1" applyFill="1" applyAlignment="1">
      <alignment horizontal="left" vertical="center" wrapText="1"/>
    </xf>
    <xf numFmtId="3" fontId="19" fillId="0" borderId="84" xfId="4176" applyNumberFormat="1" applyFont="1" applyBorder="1" applyAlignment="1">
      <alignment horizontal="center"/>
    </xf>
    <xf numFmtId="168" fontId="139" fillId="0" borderId="84" xfId="9092" applyNumberFormat="1" applyFont="1" applyFill="1" applyBorder="1" applyAlignment="1" applyProtection="1">
      <alignment vertical="center" wrapText="1"/>
    </xf>
    <xf numFmtId="167" fontId="49" fillId="0" borderId="84" xfId="9092" applyFont="1" applyFill="1" applyBorder="1" applyAlignment="1" applyProtection="1">
      <alignment horizontal="left" vertical="center" wrapText="1"/>
      <protection locked="0"/>
    </xf>
    <xf numFmtId="168" fontId="49" fillId="0" borderId="29" xfId="9092" applyNumberFormat="1" applyFont="1" applyFill="1" applyBorder="1" applyProtection="1"/>
    <xf numFmtId="168" fontId="49" fillId="0" borderId="29" xfId="9092" applyNumberFormat="1" applyFont="1" applyFill="1" applyBorder="1" applyAlignment="1" applyProtection="1">
      <alignment vertical="center" wrapText="1"/>
    </xf>
    <xf numFmtId="168" fontId="49" fillId="0" borderId="86" xfId="9092" applyNumberFormat="1" applyFont="1" applyFill="1" applyBorder="1" applyProtection="1"/>
    <xf numFmtId="168" fontId="49" fillId="0" borderId="90" xfId="9092" applyNumberFormat="1" applyFont="1" applyFill="1" applyBorder="1" applyProtection="1"/>
    <xf numFmtId="9" fontId="49" fillId="0" borderId="84" xfId="7477" applyFont="1" applyFill="1" applyBorder="1" applyProtection="1">
      <protection locked="0"/>
    </xf>
    <xf numFmtId="168" fontId="49" fillId="0" borderId="29" xfId="9092" applyNumberFormat="1" applyFont="1" applyFill="1" applyBorder="1" applyProtection="1">
      <protection locked="0"/>
    </xf>
    <xf numFmtId="168" fontId="49" fillId="0" borderId="84" xfId="9092" applyNumberFormat="1" applyFont="1" applyFill="1" applyBorder="1" applyAlignment="1" applyProtection="1">
      <alignment vertical="center"/>
    </xf>
    <xf numFmtId="168" fontId="49" fillId="0" borderId="84" xfId="9092" applyNumberFormat="1" applyFont="1" applyFill="1" applyBorder="1" applyAlignment="1" applyProtection="1">
      <alignment vertical="center" wrapText="1"/>
    </xf>
    <xf numFmtId="168" fontId="49" fillId="0" borderId="86" xfId="9092" applyNumberFormat="1" applyFont="1" applyFill="1" applyBorder="1" applyProtection="1">
      <protection locked="0"/>
    </xf>
    <xf numFmtId="0" fontId="102" fillId="0" borderId="0" xfId="0" applyFont="1" applyFill="1" applyAlignment="1">
      <alignment vertical="center" wrapText="1"/>
    </xf>
    <xf numFmtId="0" fontId="146" fillId="0" borderId="87" xfId="0" applyFont="1" applyFill="1" applyBorder="1" applyAlignment="1">
      <alignment horizontal="left" vertical="center" wrapText="1"/>
    </xf>
    <xf numFmtId="0" fontId="145" fillId="0" borderId="84" xfId="0" applyFont="1" applyFill="1" applyBorder="1" applyAlignment="1">
      <alignment horizontal="left" vertical="center" wrapText="1"/>
    </xf>
    <xf numFmtId="0" fontId="146" fillId="0" borderId="84" xfId="0" applyFont="1" applyFill="1" applyBorder="1" applyAlignment="1">
      <alignment horizontal="center" vertical="center" wrapText="1"/>
    </xf>
    <xf numFmtId="257" fontId="145" fillId="0" borderId="84" xfId="1" applyNumberFormat="1" applyFont="1" applyFill="1" applyBorder="1" applyAlignment="1">
      <alignment horizontal="left" vertical="center" wrapText="1"/>
    </xf>
    <xf numFmtId="164" fontId="146" fillId="0" borderId="84" xfId="0" applyNumberFormat="1" applyFont="1" applyFill="1" applyBorder="1" applyAlignment="1">
      <alignment horizontal="left" vertical="center" wrapText="1"/>
    </xf>
    <xf numFmtId="165" fontId="146" fillId="0" borderId="84" xfId="0" applyNumberFormat="1" applyFont="1" applyFill="1" applyBorder="1" applyAlignment="1">
      <alignment horizontal="left" vertical="center" wrapText="1"/>
    </xf>
    <xf numFmtId="14" fontId="146" fillId="0" borderId="84" xfId="0" applyNumberFormat="1" applyFont="1" applyFill="1" applyBorder="1" applyAlignment="1">
      <alignment horizontal="right" vertical="center" wrapText="1"/>
    </xf>
    <xf numFmtId="257" fontId="146" fillId="0" borderId="84" xfId="1" applyNumberFormat="1" applyFont="1" applyFill="1" applyBorder="1" applyAlignment="1">
      <alignment horizontal="right" vertical="center" wrapText="1"/>
    </xf>
    <xf numFmtId="257" fontId="147" fillId="0" borderId="0" xfId="1" applyNumberFormat="1" applyFont="1" applyFill="1" applyAlignment="1">
      <alignment horizontal="left" wrapText="1"/>
    </xf>
    <xf numFmtId="166" fontId="146" fillId="0" borderId="84" xfId="0" applyNumberFormat="1" applyFont="1" applyFill="1" applyBorder="1" applyAlignment="1">
      <alignment horizontal="left" vertical="center" wrapText="1"/>
    </xf>
    <xf numFmtId="257" fontId="145" fillId="0" borderId="84" xfId="1" applyNumberFormat="1" applyFont="1" applyFill="1" applyBorder="1" applyAlignment="1">
      <alignment horizontal="right" vertical="center" wrapText="1"/>
    </xf>
    <xf numFmtId="0" fontId="146" fillId="0" borderId="0" xfId="0" applyFont="1" applyFill="1" applyAlignment="1">
      <alignment vertical="center"/>
    </xf>
    <xf numFmtId="0" fontId="146" fillId="0" borderId="0" xfId="0" applyFont="1" applyFill="1" applyAlignment="1">
      <alignment horizontal="left" vertical="center"/>
    </xf>
    <xf numFmtId="257" fontId="146" fillId="0" borderId="0" xfId="0" applyNumberFormat="1" applyFont="1" applyFill="1" applyAlignment="1">
      <alignment horizontal="left" vertical="center" wrapText="1"/>
    </xf>
    <xf numFmtId="0" fontId="4" fillId="0" borderId="0" xfId="0" applyFont="1" applyFill="1" applyAlignment="1">
      <alignment vertical="center" wrapText="1"/>
    </xf>
    <xf numFmtId="0" fontId="146" fillId="2" borderId="0" xfId="0" applyFont="1" applyFill="1" applyAlignment="1">
      <alignment horizontal="left" vertical="center" wrapText="1"/>
    </xf>
    <xf numFmtId="168" fontId="49" fillId="0" borderId="84" xfId="9455" applyNumberFormat="1" applyFont="1" applyFill="1" applyBorder="1" applyAlignment="1" applyProtection="1">
      <alignment horizontal="left" vertical="top" wrapText="1"/>
      <protection locked="0"/>
    </xf>
    <xf numFmtId="168" fontId="49" fillId="0" borderId="84" xfId="4" applyNumberFormat="1" applyFont="1" applyFill="1" applyBorder="1" applyAlignment="1" applyProtection="1">
      <alignment horizontal="left" vertical="center" wrapText="1"/>
      <protection locked="0"/>
    </xf>
    <xf numFmtId="168" fontId="49" fillId="0" borderId="84" xfId="4" applyNumberFormat="1" applyFont="1" applyFill="1" applyBorder="1" applyAlignment="1" applyProtection="1">
      <alignment horizontal="left" vertical="center" wrapText="1"/>
    </xf>
    <xf numFmtId="168" fontId="49" fillId="3" borderId="84" xfId="4" applyNumberFormat="1" applyFont="1" applyFill="1" applyBorder="1" applyAlignment="1" applyProtection="1">
      <alignment horizontal="left" vertical="center" wrapText="1"/>
    </xf>
    <xf numFmtId="168" fontId="49" fillId="0" borderId="84" xfId="9455" applyNumberFormat="1" applyFont="1" applyFill="1" applyBorder="1" applyAlignment="1" applyProtection="1">
      <alignment vertical="center"/>
      <protection locked="0"/>
    </xf>
    <xf numFmtId="168" fontId="140" fillId="0" borderId="84" xfId="4" applyNumberFormat="1" applyFont="1" applyFill="1" applyBorder="1" applyProtection="1">
      <protection locked="0"/>
    </xf>
    <xf numFmtId="168" fontId="49" fillId="0" borderId="84" xfId="9455" applyNumberFormat="1" applyFont="1" applyFill="1" applyBorder="1" applyAlignment="1" applyProtection="1">
      <alignment horizontal="left" vertical="center" wrapText="1"/>
      <protection locked="0"/>
    </xf>
    <xf numFmtId="168" fontId="49" fillId="0" borderId="91" xfId="4" applyNumberFormat="1" applyFont="1" applyFill="1" applyBorder="1" applyAlignment="1" applyProtection="1">
      <alignment vertical="center" wrapText="1"/>
      <protection locked="0"/>
    </xf>
    <xf numFmtId="168" fontId="49" fillId="0" borderId="86" xfId="9455" applyNumberFormat="1" applyFont="1" applyFill="1" applyBorder="1" applyAlignment="1" applyProtection="1">
      <alignment vertical="center" wrapText="1"/>
      <protection locked="0"/>
    </xf>
    <xf numFmtId="170" fontId="49" fillId="0" borderId="84" xfId="9455" applyNumberFormat="1" applyFont="1" applyFill="1" applyBorder="1" applyProtection="1"/>
    <xf numFmtId="10" fontId="49" fillId="0" borderId="84" xfId="9455" applyNumberFormat="1" applyFont="1" applyFill="1" applyBorder="1" applyProtection="1"/>
    <xf numFmtId="3" fontId="49" fillId="85" borderId="84" xfId="10958" applyNumberFormat="1" applyFont="1" applyFill="1" applyBorder="1" applyAlignment="1">
      <alignment horizontal="center"/>
    </xf>
    <xf numFmtId="196" fontId="142" fillId="85" borderId="84" xfId="8" applyNumberFormat="1" applyFont="1" applyFill="1" applyBorder="1" applyAlignment="1">
      <alignment horizontal="left" wrapText="1"/>
    </xf>
    <xf numFmtId="10" fontId="145" fillId="2" borderId="2" xfId="0" applyNumberFormat="1" applyFont="1" applyFill="1" applyBorder="1" applyAlignment="1">
      <alignment horizontal="right" vertical="center" wrapText="1"/>
    </xf>
    <xf numFmtId="0" fontId="146" fillId="2" borderId="0" xfId="0" applyFont="1" applyFill="1" applyAlignment="1">
      <alignment horizontal="left" vertical="center" wrapText="1"/>
    </xf>
    <xf numFmtId="0" fontId="147" fillId="2" borderId="0" xfId="0" applyFont="1" applyFill="1" applyAlignment="1">
      <alignment horizontal="left" wrapText="1"/>
    </xf>
    <xf numFmtId="168" fontId="49" fillId="0" borderId="84" xfId="9092" applyNumberFormat="1" applyFont="1" applyFill="1" applyBorder="1" applyAlignment="1" applyProtection="1">
      <alignment horizontal="center" vertical="center"/>
    </xf>
    <xf numFmtId="0" fontId="146" fillId="0" borderId="0" xfId="0" applyFont="1" applyFill="1" applyAlignment="1">
      <alignment horizontal="right" wrapText="1"/>
    </xf>
    <xf numFmtId="0" fontId="146" fillId="0" borderId="0" xfId="0" applyFont="1" applyFill="1" applyAlignment="1">
      <alignment horizontal="left" vertical="center" wrapText="1"/>
    </xf>
    <xf numFmtId="0" fontId="146" fillId="0" borderId="0" xfId="0" applyFont="1" applyFill="1" applyAlignment="1">
      <alignment horizontal="left" wrapText="1"/>
    </xf>
    <xf numFmtId="0" fontId="145" fillId="0" borderId="86" xfId="0" applyFont="1" applyFill="1" applyBorder="1" applyAlignment="1">
      <alignment horizontal="center" vertical="center" wrapText="1"/>
    </xf>
    <xf numFmtId="0" fontId="145" fillId="0" borderId="88" xfId="0" applyFont="1" applyFill="1" applyBorder="1" applyAlignment="1">
      <alignment horizontal="center" vertical="center" wrapText="1"/>
    </xf>
    <xf numFmtId="0" fontId="146" fillId="0" borderId="0" xfId="0" applyFont="1" applyFill="1" applyAlignment="1">
      <alignment horizontal="center" vertical="center" wrapText="1"/>
    </xf>
    <xf numFmtId="43" fontId="146" fillId="0" borderId="84" xfId="0" applyNumberFormat="1" applyFont="1" applyFill="1" applyBorder="1" applyAlignment="1">
      <alignment horizontal="right" vertical="center" wrapText="1"/>
    </xf>
    <xf numFmtId="0" fontId="145" fillId="0" borderId="84" xfId="0" applyFont="1" applyFill="1" applyBorder="1" applyAlignment="1">
      <alignment vertical="center" wrapText="1"/>
    </xf>
    <xf numFmtId="49" fontId="146" fillId="0" borderId="94" xfId="0" applyNumberFormat="1" applyFont="1" applyFill="1" applyBorder="1" applyAlignment="1">
      <alignment horizontal="left" vertical="center" wrapText="1"/>
    </xf>
    <xf numFmtId="9" fontId="146" fillId="0" borderId="84" xfId="2" applyFont="1" applyFill="1" applyBorder="1" applyAlignment="1">
      <alignment horizontal="right" vertical="center" wrapText="1"/>
    </xf>
    <xf numFmtId="0" fontId="146" fillId="0" borderId="8" xfId="0" applyFont="1" applyFill="1" applyBorder="1" applyAlignment="1">
      <alignment wrapText="1"/>
    </xf>
    <xf numFmtId="0" fontId="146" fillId="0" borderId="0" xfId="0" applyFont="1" applyFill="1" applyAlignment="1">
      <alignment wrapText="1"/>
    </xf>
    <xf numFmtId="258" fontId="146" fillId="0" borderId="84" xfId="0" applyNumberFormat="1" applyFont="1" applyFill="1" applyBorder="1" applyAlignment="1">
      <alignment horizontal="right" vertical="center" wrapText="1"/>
    </xf>
    <xf numFmtId="41" fontId="146" fillId="0" borderId="0" xfId="0" applyNumberFormat="1" applyFont="1" applyFill="1" applyAlignment="1">
      <alignment horizontal="left" wrapText="1"/>
    </xf>
    <xf numFmtId="41" fontId="146" fillId="0" borderId="0" xfId="0" applyNumberFormat="1" applyFont="1" applyFill="1" applyAlignment="1">
      <alignment horizontal="left" vertical="center" wrapText="1"/>
    </xf>
    <xf numFmtId="0" fontId="146" fillId="0" borderId="0" xfId="0" applyFont="1" applyFill="1" applyAlignment="1">
      <alignment horizontal="right" vertical="center" wrapText="1"/>
    </xf>
    <xf numFmtId="41" fontId="146" fillId="0" borderId="0" xfId="0" applyNumberFormat="1" applyFont="1" applyFill="1" applyAlignment="1">
      <alignment horizontal="right" wrapText="1"/>
    </xf>
    <xf numFmtId="41" fontId="145" fillId="0" borderId="84" xfId="0" applyNumberFormat="1" applyFont="1" applyFill="1" applyBorder="1" applyAlignment="1">
      <alignment horizontal="center" vertical="center" wrapText="1"/>
    </xf>
    <xf numFmtId="0" fontId="146" fillId="0" borderId="87" xfId="0" applyFont="1" applyFill="1" applyBorder="1" applyAlignment="1">
      <alignment horizontal="left" vertical="top" wrapText="1"/>
    </xf>
    <xf numFmtId="49" fontId="146" fillId="0" borderId="87" xfId="0" applyNumberFormat="1" applyFont="1" applyFill="1" applyBorder="1" applyAlignment="1">
      <alignment horizontal="left" vertical="top" wrapText="1"/>
    </xf>
    <xf numFmtId="49" fontId="146" fillId="0" borderId="89" xfId="0" applyNumberFormat="1" applyFont="1" applyFill="1" applyBorder="1" applyAlignment="1">
      <alignment horizontal="left" vertical="top" wrapText="1"/>
    </xf>
    <xf numFmtId="41" fontId="146" fillId="0" borderId="84" xfId="0" applyNumberFormat="1" applyFont="1" applyFill="1" applyBorder="1" applyAlignment="1">
      <alignment horizontal="right" vertical="center" wrapText="1"/>
    </xf>
    <xf numFmtId="0" fontId="146" fillId="0" borderId="84" xfId="0" applyFont="1" applyFill="1" applyBorder="1" applyAlignment="1">
      <alignment horizontal="left" vertical="top" wrapText="1"/>
    </xf>
    <xf numFmtId="0" fontId="146" fillId="0" borderId="84" xfId="0" applyFont="1" applyFill="1" applyBorder="1" applyAlignment="1">
      <alignment horizontal="center" vertical="top" wrapText="1"/>
    </xf>
    <xf numFmtId="49" fontId="146" fillId="0" borderId="84" xfId="0" applyNumberFormat="1" applyFont="1" applyFill="1" applyBorder="1" applyAlignment="1">
      <alignment horizontal="left" vertical="top" wrapText="1"/>
    </xf>
    <xf numFmtId="0" fontId="149" fillId="0" borderId="0" xfId="0" applyFont="1" applyFill="1" applyAlignment="1">
      <alignment horizontal="left" wrapText="1"/>
    </xf>
    <xf numFmtId="41" fontId="149" fillId="0" borderId="0" xfId="0" applyNumberFormat="1" applyFont="1" applyFill="1" applyAlignment="1">
      <alignment horizontal="left" wrapText="1"/>
    </xf>
    <xf numFmtId="0" fontId="146" fillId="0" borderId="0" xfId="0" applyFont="1" applyFill="1" applyBorder="1" applyAlignment="1">
      <alignment horizontal="left" vertical="top" wrapText="1"/>
    </xf>
    <xf numFmtId="0" fontId="149" fillId="0" borderId="0" xfId="0" applyFont="1" applyFill="1" applyAlignment="1">
      <alignment horizontal="center" wrapText="1"/>
    </xf>
    <xf numFmtId="259" fontId="146" fillId="0" borderId="84" xfId="0" applyNumberFormat="1" applyFont="1" applyFill="1" applyBorder="1" applyAlignment="1">
      <alignment horizontal="right" vertical="center" wrapText="1"/>
    </xf>
    <xf numFmtId="196" fontId="154" fillId="0" borderId="0" xfId="8" applyNumberFormat="1" applyFont="1" applyFill="1"/>
    <xf numFmtId="3" fontId="49" fillId="0" borderId="28" xfId="9455" applyNumberFormat="1" applyFont="1" applyFill="1" applyBorder="1" applyProtection="1"/>
    <xf numFmtId="0" fontId="139" fillId="3" borderId="28" xfId="2243" applyFont="1" applyFill="1" applyBorder="1" applyAlignment="1">
      <alignment horizontal="center" vertical="center" wrapText="1"/>
    </xf>
    <xf numFmtId="196" fontId="74" fillId="0" borderId="84" xfId="4139" applyNumberFormat="1" applyFont="1" applyBorder="1"/>
    <xf numFmtId="0" fontId="0" fillId="0" borderId="84" xfId="0" applyFont="1" applyFill="1" applyBorder="1" applyAlignment="1">
      <alignment horizontal="left" wrapText="1"/>
    </xf>
    <xf numFmtId="2" fontId="4" fillId="0" borderId="84" xfId="0" applyNumberFormat="1" applyFont="1" applyFill="1" applyBorder="1" applyAlignment="1">
      <alignment horizontal="right" vertical="center" wrapText="1"/>
    </xf>
    <xf numFmtId="9" fontId="4" fillId="0" borderId="84" xfId="0" applyNumberFormat="1" applyFont="1" applyFill="1" applyBorder="1" applyAlignment="1">
      <alignment horizontal="right" vertical="center" wrapText="1"/>
    </xf>
    <xf numFmtId="0" fontId="146" fillId="0" borderId="0" xfId="0" applyFont="1" applyFill="1" applyAlignment="1">
      <alignment horizontal="left" vertical="center" wrapText="1"/>
    </xf>
    <xf numFmtId="0" fontId="146" fillId="0" borderId="0" xfId="0" applyFont="1" applyFill="1" applyAlignment="1">
      <alignment horizontal="left" vertical="center" wrapText="1"/>
    </xf>
    <xf numFmtId="0" fontId="146" fillId="2" borderId="0" xfId="0" applyFont="1" applyFill="1" applyAlignment="1">
      <alignment horizontal="left" vertical="center" wrapText="1"/>
    </xf>
    <xf numFmtId="0" fontId="146" fillId="0" borderId="0" xfId="0" applyFont="1" applyFill="1" applyAlignment="1">
      <alignment vertical="center" wrapText="1"/>
    </xf>
    <xf numFmtId="0" fontId="147" fillId="2" borderId="0" xfId="0" applyFont="1" applyFill="1" applyAlignment="1">
      <alignment horizontal="left" wrapText="1"/>
    </xf>
    <xf numFmtId="0" fontId="146" fillId="2" borderId="0" xfId="0" applyFont="1" applyFill="1" applyAlignment="1">
      <alignment horizontal="left" vertical="center" wrapText="1"/>
    </xf>
    <xf numFmtId="0" fontId="146" fillId="2" borderId="0" xfId="0" applyFont="1" applyFill="1" applyAlignment="1">
      <alignment horizontal="right" wrapText="1"/>
    </xf>
    <xf numFmtId="260" fontId="49" fillId="0" borderId="0" xfId="2" applyNumberFormat="1" applyFont="1" applyFill="1" applyProtection="1"/>
    <xf numFmtId="0" fontId="142" fillId="0" borderId="0" xfId="2243" applyFont="1" applyBorder="1" applyAlignment="1">
      <alignment horizontal="left" wrapText="1"/>
    </xf>
    <xf numFmtId="0" fontId="146" fillId="0" borderId="0" xfId="2243" applyFont="1" applyBorder="1" applyAlignment="1">
      <alignment horizontal="center" vertical="center" wrapText="1"/>
    </xf>
    <xf numFmtId="0" fontId="146" fillId="0" borderId="0" xfId="2243" applyFont="1" applyBorder="1" applyAlignment="1">
      <alignment horizontal="center" wrapText="1"/>
    </xf>
    <xf numFmtId="0" fontId="146" fillId="0" borderId="0" xfId="2243" applyFont="1" applyBorder="1" applyAlignment="1">
      <alignment horizontal="center" vertical="center"/>
    </xf>
    <xf numFmtId="0" fontId="146" fillId="0" borderId="0" xfId="2243" applyFont="1" applyBorder="1" applyAlignment="1">
      <alignment horizontal="center"/>
    </xf>
    <xf numFmtId="0" fontId="152" fillId="0" borderId="0" xfId="2243" applyFont="1" applyBorder="1" applyAlignment="1">
      <alignment horizontal="center"/>
    </xf>
    <xf numFmtId="4" fontId="4" fillId="2" borderId="3"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4" fillId="2" borderId="3" xfId="0" applyFont="1" applyFill="1" applyBorder="1" applyAlignment="1">
      <alignment horizontal="justify" vertical="top" wrapText="1"/>
    </xf>
    <xf numFmtId="0" fontId="4" fillId="2" borderId="4" xfId="0" applyFont="1" applyFill="1" applyBorder="1" applyAlignment="1">
      <alignment horizontal="justify" vertical="top" wrapText="1"/>
    </xf>
    <xf numFmtId="0" fontId="4" fillId="2" borderId="5" xfId="0" applyFont="1" applyFill="1" applyBorder="1" applyAlignment="1">
      <alignment horizontal="justify" vertical="top" wrapText="1"/>
    </xf>
    <xf numFmtId="0" fontId="4" fillId="2" borderId="7" xfId="0" applyFont="1" applyFill="1" applyBorder="1" applyAlignment="1">
      <alignment horizontal="justify" vertical="top" wrapText="1"/>
    </xf>
    <xf numFmtId="0" fontId="4" fillId="2" borderId="8" xfId="0" applyFont="1" applyFill="1" applyBorder="1" applyAlignment="1">
      <alignment horizontal="justify" vertical="top" wrapText="1"/>
    </xf>
    <xf numFmtId="0" fontId="4" fillId="2" borderId="9" xfId="0" applyFont="1" applyFill="1" applyBorder="1" applyAlignment="1">
      <alignment horizontal="justify" vertical="top" wrapText="1"/>
    </xf>
    <xf numFmtId="0" fontId="6" fillId="2" borderId="6"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4" fontId="4" fillId="2" borderId="4"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 xfId="0" applyFont="1" applyFill="1" applyBorder="1" applyAlignment="1">
      <alignment horizontal="center" vertical="top" wrapText="1"/>
    </xf>
    <xf numFmtId="0" fontId="6" fillId="2" borderId="5" xfId="0" applyFont="1" applyFill="1" applyBorder="1" applyAlignment="1">
      <alignment horizontal="center" vertical="top" wrapText="1"/>
    </xf>
    <xf numFmtId="0" fontId="4" fillId="2" borderId="78" xfId="0" applyFont="1" applyFill="1" applyBorder="1" applyAlignment="1">
      <alignment horizontal="justify" vertical="top" wrapText="1"/>
    </xf>
    <xf numFmtId="0" fontId="4" fillId="2" borderId="79" xfId="0" applyFont="1" applyFill="1" applyBorder="1" applyAlignment="1">
      <alignment horizontal="justify" vertical="top" wrapText="1"/>
    </xf>
    <xf numFmtId="0" fontId="4" fillId="2" borderId="80" xfId="0" applyFont="1" applyFill="1" applyBorder="1" applyAlignment="1">
      <alignment horizontal="justify" vertical="top" wrapText="1"/>
    </xf>
    <xf numFmtId="0" fontId="4" fillId="2" borderId="78" xfId="0" applyFont="1" applyFill="1" applyBorder="1" applyAlignment="1">
      <alignment horizontal="left" vertical="top" wrapText="1"/>
    </xf>
    <xf numFmtId="0" fontId="4" fillId="2" borderId="79" xfId="0" applyFont="1" applyFill="1" applyBorder="1" applyAlignment="1">
      <alignment horizontal="left" vertical="top" wrapText="1"/>
    </xf>
    <xf numFmtId="0" fontId="4" fillId="2" borderId="80" xfId="0" applyFont="1" applyFill="1" applyBorder="1" applyAlignment="1">
      <alignment horizontal="left" vertical="top" wrapText="1"/>
    </xf>
    <xf numFmtId="14" fontId="4" fillId="2" borderId="3" xfId="0" applyNumberFormat="1" applyFont="1" applyFill="1" applyBorder="1" applyAlignment="1">
      <alignment horizontal="justify" vertical="top" wrapText="1"/>
    </xf>
    <xf numFmtId="14" fontId="4" fillId="2" borderId="4" xfId="0" applyNumberFormat="1" applyFont="1" applyFill="1" applyBorder="1" applyAlignment="1">
      <alignment horizontal="justify" vertical="top" wrapText="1"/>
    </xf>
    <xf numFmtId="14" fontId="4" fillId="2" borderId="5" xfId="0" applyNumberFormat="1" applyFont="1" applyFill="1" applyBorder="1" applyAlignment="1">
      <alignment horizontal="justify" vertical="top" wrapText="1"/>
    </xf>
    <xf numFmtId="0" fontId="4" fillId="2" borderId="0" xfId="0" applyFont="1" applyFill="1" applyAlignment="1">
      <alignment horizontal="left" wrapText="1"/>
    </xf>
    <xf numFmtId="0" fontId="4" fillId="2" borderId="0" xfId="0" applyFont="1" applyFill="1" applyAlignment="1">
      <alignment horizontal="center" wrapText="1"/>
    </xf>
    <xf numFmtId="0" fontId="0" fillId="2" borderId="0" xfId="0" applyFont="1" applyFill="1" applyAlignment="1">
      <alignment horizontal="center" wrapText="1"/>
    </xf>
    <xf numFmtId="0" fontId="5" fillId="2" borderId="0" xfId="0" applyFont="1" applyFill="1" applyAlignment="1">
      <alignment horizontal="center" vertical="center" wrapText="1"/>
    </xf>
    <xf numFmtId="0" fontId="4" fillId="2" borderId="0" xfId="0" applyFont="1" applyFill="1" applyAlignment="1">
      <alignment horizontal="left" vertical="top" wrapText="1"/>
    </xf>
    <xf numFmtId="0" fontId="4" fillId="2" borderId="1" xfId="0" applyFont="1" applyFill="1" applyBorder="1" applyAlignment="1">
      <alignment horizontal="left" wrapText="1"/>
    </xf>
    <xf numFmtId="0" fontId="6" fillId="2" borderId="4" xfId="0" applyFont="1" applyFill="1" applyBorder="1" applyAlignment="1">
      <alignment horizontal="center" vertical="top" wrapText="1"/>
    </xf>
    <xf numFmtId="0" fontId="4" fillId="2" borderId="0" xfId="0" applyFont="1" applyFill="1" applyAlignment="1">
      <alignment horizontal="center"/>
    </xf>
    <xf numFmtId="0" fontId="146" fillId="0" borderId="84" xfId="0" applyFont="1" applyFill="1" applyBorder="1" applyAlignment="1">
      <alignment horizontal="center" vertical="top" wrapText="1"/>
    </xf>
    <xf numFmtId="49" fontId="146" fillId="0" borderId="84" xfId="0" applyNumberFormat="1" applyFont="1" applyFill="1" applyBorder="1" applyAlignment="1">
      <alignment horizontal="left" vertical="top" wrapText="1"/>
    </xf>
    <xf numFmtId="0" fontId="146" fillId="0" borderId="86" xfId="0" applyFont="1" applyFill="1" applyBorder="1" applyAlignment="1">
      <alignment horizontal="center" vertical="top" wrapText="1"/>
    </xf>
    <xf numFmtId="0" fontId="146" fillId="0" borderId="91" xfId="0" applyFont="1" applyFill="1" applyBorder="1" applyAlignment="1">
      <alignment horizontal="center" vertical="top" wrapText="1"/>
    </xf>
    <xf numFmtId="0" fontId="146" fillId="0" borderId="90" xfId="0" applyFont="1" applyFill="1" applyBorder="1" applyAlignment="1">
      <alignment horizontal="center" vertical="top" wrapText="1"/>
    </xf>
    <xf numFmtId="49" fontId="146" fillId="0" borderId="86" xfId="0" applyNumberFormat="1" applyFont="1" applyFill="1" applyBorder="1" applyAlignment="1">
      <alignment horizontal="left" vertical="top" wrapText="1"/>
    </xf>
    <xf numFmtId="49" fontId="146" fillId="0" borderId="91" xfId="0" applyNumberFormat="1" applyFont="1" applyFill="1" applyBorder="1" applyAlignment="1">
      <alignment horizontal="left" vertical="top" wrapText="1"/>
    </xf>
    <xf numFmtId="49" fontId="146" fillId="0" borderId="90" xfId="0" applyNumberFormat="1" applyFont="1" applyFill="1" applyBorder="1" applyAlignment="1">
      <alignment horizontal="left" vertical="top" wrapText="1"/>
    </xf>
    <xf numFmtId="16" fontId="146" fillId="0" borderId="86" xfId="0" applyNumberFormat="1" applyFont="1" applyFill="1" applyBorder="1" applyAlignment="1">
      <alignment horizontal="center" vertical="top" wrapText="1"/>
    </xf>
    <xf numFmtId="0" fontId="146" fillId="0" borderId="0" xfId="0" applyFont="1" applyFill="1" applyAlignment="1">
      <alignment horizontal="right" vertical="center" wrapText="1"/>
    </xf>
    <xf numFmtId="0" fontId="146" fillId="0" borderId="0" xfId="0" applyFont="1" applyFill="1" applyAlignment="1">
      <alignment horizontal="left" wrapText="1"/>
    </xf>
    <xf numFmtId="0" fontId="145" fillId="0" borderId="86" xfId="0" applyFont="1" applyFill="1" applyBorder="1" applyAlignment="1">
      <alignment horizontal="center" vertical="center" wrapText="1"/>
    </xf>
    <xf numFmtId="0" fontId="145" fillId="0" borderId="91" xfId="0" applyFont="1" applyFill="1" applyBorder="1" applyAlignment="1">
      <alignment horizontal="center" vertical="center" wrapText="1"/>
    </xf>
    <xf numFmtId="0" fontId="145" fillId="0" borderId="90" xfId="0" applyFont="1" applyFill="1" applyBorder="1" applyAlignment="1">
      <alignment horizontal="center" vertical="center" wrapText="1"/>
    </xf>
    <xf numFmtId="41" fontId="145" fillId="0" borderId="87" xfId="0" applyNumberFormat="1" applyFont="1" applyFill="1" applyBorder="1" applyAlignment="1">
      <alignment horizontal="center" vertical="center" wrapText="1"/>
    </xf>
    <xf numFmtId="41" fontId="145" fillId="0" borderId="89" xfId="0" applyNumberFormat="1" applyFont="1" applyFill="1" applyBorder="1" applyAlignment="1">
      <alignment horizontal="center" vertical="center" wrapText="1"/>
    </xf>
    <xf numFmtId="0" fontId="102" fillId="0" borderId="0" xfId="0" applyFont="1" applyFill="1" applyAlignment="1">
      <alignment horizontal="center" vertical="center" wrapText="1"/>
    </xf>
    <xf numFmtId="0" fontId="146" fillId="0" borderId="85" xfId="0" applyFont="1" applyFill="1" applyBorder="1" applyAlignment="1">
      <alignment horizontal="left" wrapText="1"/>
    </xf>
    <xf numFmtId="0" fontId="145" fillId="0" borderId="7" xfId="0" applyFont="1" applyFill="1" applyBorder="1" applyAlignment="1">
      <alignment horizontal="center" vertical="center" wrapText="1"/>
    </xf>
    <xf numFmtId="0" fontId="145" fillId="0" borderId="9" xfId="0" applyFont="1" applyFill="1" applyBorder="1" applyAlignment="1">
      <alignment horizontal="center" vertical="center" wrapText="1"/>
    </xf>
    <xf numFmtId="0" fontId="145" fillId="0" borderId="92" xfId="0" applyFont="1" applyFill="1" applyBorder="1" applyAlignment="1">
      <alignment horizontal="center" vertical="center" wrapText="1"/>
    </xf>
    <xf numFmtId="0" fontId="145" fillId="0" borderId="13" xfId="0" applyFont="1" applyFill="1" applyBorder="1" applyAlignment="1">
      <alignment horizontal="center" vertical="center" wrapText="1"/>
    </xf>
    <xf numFmtId="0" fontId="145" fillId="0" borderId="93" xfId="0" applyFont="1" applyFill="1" applyBorder="1" applyAlignment="1">
      <alignment horizontal="center" vertical="center" wrapText="1"/>
    </xf>
    <xf numFmtId="0" fontId="145" fillId="0" borderId="94" xfId="0" applyFont="1" applyFill="1" applyBorder="1" applyAlignment="1">
      <alignment horizontal="center" vertical="center" wrapText="1"/>
    </xf>
    <xf numFmtId="41" fontId="145" fillId="0" borderId="88" xfId="0" applyNumberFormat="1" applyFont="1" applyFill="1" applyBorder="1" applyAlignment="1">
      <alignment horizontal="center" vertical="center" wrapText="1"/>
    </xf>
    <xf numFmtId="49" fontId="146" fillId="0" borderId="86" xfId="0" applyNumberFormat="1" applyFont="1" applyFill="1" applyBorder="1" applyAlignment="1">
      <alignment horizontal="left" vertical="center" wrapText="1"/>
    </xf>
    <xf numFmtId="49" fontId="146" fillId="0" borderId="90" xfId="0" applyNumberFormat="1" applyFont="1" applyFill="1" applyBorder="1" applyAlignment="1">
      <alignment horizontal="left" vertical="center" wrapText="1"/>
    </xf>
    <xf numFmtId="0" fontId="146" fillId="0" borderId="8" xfId="0" applyFont="1" applyFill="1" applyBorder="1" applyAlignment="1">
      <alignment horizontal="left" wrapText="1"/>
    </xf>
    <xf numFmtId="49" fontId="146" fillId="0" borderId="86" xfId="0" applyNumberFormat="1" applyFont="1" applyFill="1" applyBorder="1" applyAlignment="1">
      <alignment horizontal="center" vertical="center" wrapText="1"/>
    </xf>
    <xf numFmtId="49" fontId="146" fillId="0" borderId="90" xfId="0" applyNumberFormat="1" applyFont="1" applyFill="1" applyBorder="1" applyAlignment="1">
      <alignment horizontal="center" vertical="center" wrapText="1"/>
    </xf>
    <xf numFmtId="49" fontId="146" fillId="0" borderId="91" xfId="0" applyNumberFormat="1" applyFont="1" applyFill="1" applyBorder="1" applyAlignment="1">
      <alignment horizontal="center" vertical="center" wrapText="1"/>
    </xf>
    <xf numFmtId="0" fontId="146" fillId="0" borderId="86" xfId="0" applyFont="1" applyFill="1" applyBorder="1" applyAlignment="1">
      <alignment horizontal="center" vertical="center" wrapText="1"/>
    </xf>
    <xf numFmtId="0" fontId="146" fillId="0" borderId="90" xfId="0" applyFont="1" applyFill="1" applyBorder="1" applyAlignment="1">
      <alignment horizontal="center" vertical="center" wrapText="1"/>
    </xf>
    <xf numFmtId="0" fontId="145" fillId="0" borderId="87" xfId="0" applyFont="1" applyFill="1" applyBorder="1" applyAlignment="1">
      <alignment horizontal="center" vertical="center" wrapText="1"/>
    </xf>
    <xf numFmtId="0" fontId="145" fillId="0" borderId="89" xfId="0" applyFont="1" applyFill="1" applyBorder="1" applyAlignment="1">
      <alignment horizontal="center" vertical="center" wrapText="1"/>
    </xf>
    <xf numFmtId="0" fontId="145" fillId="0" borderId="88" xfId="0" applyFont="1" applyFill="1" applyBorder="1" applyAlignment="1">
      <alignment horizontal="center" vertical="center" wrapText="1"/>
    </xf>
    <xf numFmtId="0" fontId="146" fillId="0" borderId="0" xfId="0" applyFont="1" applyFill="1" applyAlignment="1">
      <alignment horizontal="right" wrapText="1"/>
    </xf>
    <xf numFmtId="0" fontId="146" fillId="0" borderId="0" xfId="0" applyFont="1" applyFill="1" applyAlignment="1">
      <alignment horizontal="left" vertical="center" wrapText="1"/>
    </xf>
    <xf numFmtId="0" fontId="147" fillId="2" borderId="0" xfId="0" applyFont="1" applyFill="1" applyAlignment="1">
      <alignment horizontal="left" wrapText="1"/>
    </xf>
    <xf numFmtId="0" fontId="149" fillId="0" borderId="0" xfId="0" applyFont="1" applyAlignment="1">
      <alignment horizontal="left" wrapText="1"/>
    </xf>
    <xf numFmtId="0" fontId="146" fillId="2" borderId="0" xfId="0" applyFont="1" applyFill="1" applyAlignment="1">
      <alignment horizontal="left" vertical="center" wrapText="1"/>
    </xf>
    <xf numFmtId="0" fontId="145" fillId="2" borderId="87" xfId="0" applyFont="1" applyFill="1" applyBorder="1" applyAlignment="1">
      <alignment horizontal="center" vertical="center" wrapText="1"/>
    </xf>
    <xf numFmtId="0" fontId="145" fillId="2" borderId="88" xfId="0" applyFont="1" applyFill="1" applyBorder="1" applyAlignment="1">
      <alignment horizontal="center" vertical="center" wrapText="1"/>
    </xf>
    <xf numFmtId="0" fontId="145" fillId="2" borderId="89" xfId="0" applyFont="1" applyFill="1" applyBorder="1" applyAlignment="1">
      <alignment horizontal="center" vertical="center" wrapText="1"/>
    </xf>
    <xf numFmtId="0" fontId="145" fillId="2" borderId="86" xfId="0" applyFont="1" applyFill="1" applyBorder="1" applyAlignment="1">
      <alignment horizontal="center" vertical="center" wrapText="1"/>
    </xf>
    <xf numFmtId="0" fontId="145" fillId="2" borderId="90" xfId="0" applyFont="1" applyFill="1" applyBorder="1" applyAlignment="1">
      <alignment horizontal="center" vertical="center" wrapText="1"/>
    </xf>
    <xf numFmtId="0" fontId="146" fillId="2" borderId="0" xfId="0" applyFont="1" applyFill="1" applyAlignment="1">
      <alignment horizontal="left" wrapText="1"/>
    </xf>
    <xf numFmtId="0" fontId="102" fillId="2" borderId="0" xfId="0" applyFont="1" applyFill="1" applyAlignment="1">
      <alignment horizontal="center" vertical="center" wrapText="1"/>
    </xf>
    <xf numFmtId="0" fontId="146" fillId="2" borderId="85" xfId="0" applyFont="1" applyFill="1" applyBorder="1" applyAlignment="1">
      <alignment horizontal="left"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0" xfId="0" applyFont="1" applyFill="1" applyAlignment="1">
      <alignment horizontal="right"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2" borderId="0" xfId="0" applyFont="1" applyFill="1" applyAlignment="1">
      <alignment horizontal="justify" wrapText="1"/>
    </xf>
    <xf numFmtId="0" fontId="145" fillId="0" borderId="8" xfId="0" applyFont="1" applyFill="1" applyBorder="1" applyAlignment="1">
      <alignment horizontal="center" vertical="center" wrapText="1"/>
    </xf>
    <xf numFmtId="0" fontId="145" fillId="0" borderId="0" xfId="0" applyFont="1" applyFill="1" applyBorder="1" applyAlignment="1">
      <alignment horizontal="center" vertical="center" wrapText="1"/>
    </xf>
    <xf numFmtId="0" fontId="145" fillId="0" borderId="8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78"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8" xfId="0" applyFont="1" applyFill="1" applyBorder="1" applyAlignment="1">
      <alignment horizontal="justify" wrapText="1"/>
    </xf>
    <xf numFmtId="0" fontId="145" fillId="2" borderId="6" xfId="0" applyFont="1" applyFill="1" applyBorder="1" applyAlignment="1">
      <alignment horizontal="center" vertical="center" wrapText="1"/>
    </xf>
    <xf numFmtId="0" fontId="145" fillId="2" borderId="11" xfId="0" applyFont="1" applyFill="1" applyBorder="1" applyAlignment="1">
      <alignment horizontal="center" vertical="center" wrapText="1"/>
    </xf>
    <xf numFmtId="0" fontId="145" fillId="2" borderId="78" xfId="0" applyFont="1" applyFill="1" applyBorder="1" applyAlignment="1">
      <alignment horizontal="center" vertical="center" wrapText="1"/>
    </xf>
    <xf numFmtId="0" fontId="145" fillId="2" borderId="79" xfId="0" applyFont="1" applyFill="1" applyBorder="1" applyAlignment="1">
      <alignment horizontal="center" vertical="center" wrapText="1"/>
    </xf>
    <xf numFmtId="0" fontId="145" fillId="2" borderId="80" xfId="0" applyFont="1" applyFill="1" applyBorder="1" applyAlignment="1">
      <alignment horizontal="center" vertical="center" wrapText="1"/>
    </xf>
    <xf numFmtId="0" fontId="145" fillId="2" borderId="0" xfId="0" applyFont="1" applyFill="1" applyAlignment="1">
      <alignment horizontal="center" vertical="center" wrapText="1"/>
    </xf>
    <xf numFmtId="0" fontId="146" fillId="2" borderId="0" xfId="0" applyFont="1" applyFill="1" applyAlignment="1">
      <alignment horizontal="right" wrapText="1"/>
    </xf>
    <xf numFmtId="0" fontId="145" fillId="2" borderId="10" xfId="0" applyFont="1" applyFill="1" applyBorder="1" applyAlignment="1">
      <alignment horizontal="center" vertical="center" wrapText="1"/>
    </xf>
    <xf numFmtId="0" fontId="145" fillId="2" borderId="82" xfId="0" applyFont="1" applyFill="1" applyBorder="1" applyAlignment="1">
      <alignment horizontal="center" vertical="center" wrapText="1"/>
    </xf>
    <xf numFmtId="0" fontId="145" fillId="2" borderId="83" xfId="0" applyFont="1" applyFill="1" applyBorder="1" applyAlignment="1">
      <alignment horizontal="center" vertical="center" wrapText="1"/>
    </xf>
    <xf numFmtId="3" fontId="146" fillId="2" borderId="0" xfId="0" applyNumberFormat="1" applyFont="1" applyFill="1" applyAlignment="1">
      <alignment horizontal="left" wrapText="1"/>
    </xf>
    <xf numFmtId="49"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49" fontId="4" fillId="2" borderId="3" xfId="0" applyNumberFormat="1" applyFont="1" applyFill="1" applyBorder="1" applyAlignment="1">
      <alignment horizontal="left" vertical="top" wrapText="1"/>
    </xf>
    <xf numFmtId="49" fontId="4" fillId="2" borderId="5" xfId="0" applyNumberFormat="1" applyFont="1" applyFill="1" applyBorder="1" applyAlignment="1">
      <alignment horizontal="left" vertical="top" wrapText="1"/>
    </xf>
    <xf numFmtId="0" fontId="5" fillId="2" borderId="0" xfId="0" applyFont="1" applyFill="1" applyAlignment="1">
      <alignment horizontal="center" wrapText="1"/>
    </xf>
    <xf numFmtId="0" fontId="139" fillId="3" borderId="75" xfId="5" applyFont="1" applyFill="1" applyBorder="1" applyAlignment="1" applyProtection="1">
      <alignment horizontal="center" vertical="center" wrapText="1"/>
    </xf>
    <xf numFmtId="0" fontId="139" fillId="3" borderId="76" xfId="5" applyFont="1" applyFill="1" applyBorder="1" applyAlignment="1" applyProtection="1">
      <alignment horizontal="center" vertical="center" wrapText="1"/>
    </xf>
    <xf numFmtId="0" fontId="139" fillId="3" borderId="77" xfId="5" applyFont="1" applyFill="1" applyBorder="1" applyAlignment="1" applyProtection="1">
      <alignment horizontal="center" vertical="center" wrapText="1"/>
    </xf>
    <xf numFmtId="0" fontId="139" fillId="0" borderId="0" xfId="3" applyFont="1" applyFill="1" applyAlignment="1" applyProtection="1">
      <alignment horizontal="left" vertical="center"/>
    </xf>
    <xf numFmtId="0" fontId="139" fillId="3" borderId="16" xfId="5" applyFont="1" applyFill="1" applyBorder="1" applyAlignment="1" applyProtection="1">
      <alignment horizontal="center" vertical="center" wrapText="1"/>
    </xf>
    <xf numFmtId="0" fontId="139" fillId="3" borderId="18" xfId="5" applyFont="1" applyFill="1" applyBorder="1" applyAlignment="1" applyProtection="1">
      <alignment horizontal="center" vertical="center" wrapText="1"/>
    </xf>
    <xf numFmtId="0" fontId="139" fillId="3" borderId="20" xfId="5" applyFont="1" applyFill="1" applyBorder="1" applyAlignment="1" applyProtection="1">
      <alignment horizontal="center" vertical="center" wrapText="1"/>
    </xf>
    <xf numFmtId="0" fontId="139" fillId="0" borderId="16" xfId="5" applyFont="1" applyFill="1" applyBorder="1" applyAlignment="1" applyProtection="1">
      <alignment horizontal="center" vertical="center" wrapText="1"/>
    </xf>
    <xf numFmtId="0" fontId="139" fillId="0" borderId="18" xfId="5" applyFont="1" applyFill="1" applyBorder="1" applyAlignment="1" applyProtection="1">
      <alignment horizontal="center" vertical="center" wrapText="1"/>
    </xf>
    <xf numFmtId="0" fontId="139" fillId="0" borderId="20" xfId="5" applyFont="1" applyFill="1" applyBorder="1" applyAlignment="1" applyProtection="1">
      <alignment horizontal="center" vertical="center" wrapText="1"/>
    </xf>
    <xf numFmtId="0" fontId="139" fillId="3" borderId="69" xfId="5" applyFont="1" applyFill="1" applyBorder="1" applyAlignment="1" applyProtection="1">
      <alignment horizontal="center" vertical="center" wrapText="1"/>
    </xf>
    <xf numFmtId="0" fontId="139" fillId="3" borderId="73" xfId="5" applyFont="1" applyFill="1" applyBorder="1" applyAlignment="1" applyProtection="1">
      <alignment horizontal="center" vertical="center" wrapText="1"/>
    </xf>
    <xf numFmtId="0" fontId="139" fillId="3" borderId="70" xfId="5" applyFont="1" applyFill="1" applyBorder="1" applyAlignment="1" applyProtection="1">
      <alignment horizontal="center" vertical="center" wrapText="1"/>
    </xf>
    <xf numFmtId="0" fontId="139" fillId="3" borderId="71" xfId="5" applyFont="1" applyFill="1" applyBorder="1" applyAlignment="1" applyProtection="1">
      <alignment horizontal="center" vertical="center" wrapText="1"/>
    </xf>
    <xf numFmtId="0" fontId="139" fillId="3" borderId="74" xfId="5" applyFont="1" applyFill="1" applyBorder="1" applyAlignment="1" applyProtection="1">
      <alignment horizontal="center" vertical="center" wrapText="1"/>
    </xf>
    <xf numFmtId="0" fontId="139" fillId="3" borderId="72" xfId="5" applyFont="1" applyFill="1" applyBorder="1" applyAlignment="1" applyProtection="1">
      <alignment horizontal="center" vertical="center" wrapText="1"/>
    </xf>
    <xf numFmtId="0" fontId="139" fillId="3" borderId="16" xfId="3" applyFont="1" applyFill="1" applyBorder="1" applyAlignment="1" applyProtection="1">
      <alignment horizontal="center" vertical="center"/>
    </xf>
    <xf numFmtId="0" fontId="139" fillId="3" borderId="18" xfId="3" applyFont="1" applyFill="1" applyBorder="1" applyAlignment="1" applyProtection="1">
      <alignment horizontal="center" vertical="center"/>
    </xf>
    <xf numFmtId="0" fontId="139" fillId="3" borderId="20" xfId="3" applyFont="1" applyFill="1" applyBorder="1" applyAlignment="1" applyProtection="1">
      <alignment horizontal="center" vertical="center"/>
    </xf>
    <xf numFmtId="0" fontId="139" fillId="0" borderId="75" xfId="5" applyFont="1" applyFill="1" applyBorder="1" applyAlignment="1" applyProtection="1">
      <alignment horizontal="center" vertical="center" wrapText="1"/>
    </xf>
    <xf numFmtId="0" fontId="139" fillId="0" borderId="76" xfId="5" applyFont="1" applyFill="1" applyBorder="1" applyAlignment="1" applyProtection="1">
      <alignment horizontal="center" vertical="center" wrapText="1"/>
    </xf>
    <xf numFmtId="0" fontId="139" fillId="0" borderId="77" xfId="5" applyFont="1" applyFill="1" applyBorder="1" applyAlignment="1" applyProtection="1">
      <alignment horizontal="center" vertical="center" wrapText="1"/>
    </xf>
    <xf numFmtId="0" fontId="139" fillId="3" borderId="28" xfId="2243" applyFont="1" applyFill="1" applyBorder="1" applyAlignment="1">
      <alignment horizontal="center" vertical="center" wrapText="1"/>
    </xf>
    <xf numFmtId="0" fontId="49" fillId="3" borderId="28" xfId="2243" applyFont="1" applyFill="1" applyBorder="1" applyAlignment="1">
      <alignment vertical="center"/>
    </xf>
    <xf numFmtId="0" fontId="139" fillId="3" borderId="7" xfId="2243" applyFont="1" applyFill="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93" xfId="0" applyBorder="1" applyAlignment="1">
      <alignment vertical="center" wrapText="1"/>
    </xf>
    <xf numFmtId="0" fontId="0" fillId="0" borderId="85" xfId="0" applyBorder="1" applyAlignment="1">
      <alignment vertical="center" wrapText="1"/>
    </xf>
    <xf numFmtId="0" fontId="0" fillId="0" borderId="94" xfId="0" applyBorder="1" applyAlignment="1">
      <alignment vertical="center" wrapText="1"/>
    </xf>
    <xf numFmtId="0" fontId="139" fillId="3" borderId="28" xfId="2254" applyFont="1" applyFill="1" applyBorder="1" applyAlignment="1">
      <alignment horizontal="center" vertical="center" wrapText="1"/>
    </xf>
    <xf numFmtId="0" fontId="139" fillId="0" borderId="0" xfId="10958" applyFont="1" applyFill="1" applyAlignment="1" applyProtection="1">
      <alignment horizontal="left" vertical="center"/>
      <protection locked="0"/>
    </xf>
    <xf numFmtId="196" fontId="49" fillId="3" borderId="28" xfId="10958" applyNumberFormat="1" applyFont="1" applyFill="1" applyBorder="1" applyAlignment="1">
      <alignment horizontal="center" vertical="center" wrapText="1"/>
    </xf>
    <xf numFmtId="196" fontId="139" fillId="3" borderId="28" xfId="10958" applyNumberFormat="1" applyFont="1" applyFill="1" applyBorder="1" applyAlignment="1">
      <alignment horizontal="center" vertical="center" wrapText="1"/>
    </xf>
    <xf numFmtId="0" fontId="139" fillId="3" borderId="31" xfId="2243" applyFont="1" applyFill="1" applyBorder="1" applyAlignment="1">
      <alignment horizontal="center" vertical="center" wrapText="1"/>
    </xf>
    <xf numFmtId="0" fontId="139" fillId="3" borderId="27" xfId="2243" applyFont="1" applyFill="1" applyBorder="1" applyAlignment="1">
      <alignment horizontal="center" vertical="center" wrapText="1"/>
    </xf>
    <xf numFmtId="196" fontId="49" fillId="0" borderId="74" xfId="8" applyNumberFormat="1" applyFont="1" applyFill="1" applyBorder="1" applyAlignment="1">
      <alignment horizontal="right"/>
    </xf>
    <xf numFmtId="196" fontId="139" fillId="3" borderId="31" xfId="8" applyNumberFormat="1" applyFont="1" applyFill="1" applyBorder="1" applyAlignment="1">
      <alignment horizontal="center" vertical="center" wrapText="1"/>
    </xf>
    <xf numFmtId="196" fontId="139" fillId="3" borderId="32" xfId="8" applyNumberFormat="1" applyFont="1" applyFill="1" applyBorder="1" applyAlignment="1">
      <alignment horizontal="center" vertical="center" wrapText="1"/>
    </xf>
    <xf numFmtId="0" fontId="139" fillId="3" borderId="86" xfId="2243" applyFont="1" applyFill="1" applyBorder="1" applyAlignment="1">
      <alignment horizontal="center" vertical="center" wrapText="1"/>
    </xf>
    <xf numFmtId="0" fontId="139" fillId="3" borderId="90" xfId="2243" applyFont="1" applyFill="1" applyBorder="1" applyAlignment="1">
      <alignment horizontal="center" vertical="center" wrapText="1"/>
    </xf>
  </cellXfs>
  <cellStyles count="10966">
    <cellStyle name=" 1" xfId="9"/>
    <cellStyle name=" 2" xfId="10"/>
    <cellStyle name="_x000a__x000a_JournalTemplate=C:\COMFO\CTALK\JOURSTD.TPL_x000a__x000a_LbStateAddress=3 3 0 251 1 89 2 311_x000a__x000a_LbStateJou" xfId="11"/>
    <cellStyle name="_x000d__x000a_JournalTemplate=C:\COMFO\CTALK\JOURSTD.TPL_x000d__x000a_LbStateAddress=3 3 0 251 1 89 2 311_x000d__x000a_LbStateJou" xfId="12"/>
    <cellStyle name="_x000d__x000a_JournalTemplate=C:\COMFO\CTALK\JOURSTD.TPL_x000d__x000a_LbStateAddress=3 3 0 251 1 89 2 311_x000d__x000a_LbStateJou 2" xfId="13"/>
    <cellStyle name="_x000d__x000a_JournalTemplate=C:\COMFO\CTALK\JOURSTD.TPL_x000d__x000a_LbStateAddress=3 3 0 251 1 89 2 311_x000d__x000a_LbStateJou 2 2" xfId="14"/>
    <cellStyle name="_x000d__x000a_JournalTemplate=C:\COMFO\CTALK\JOURSTD.TPL_x000d__x000a_LbStateAddress=3 3 0 251 1 89 2 311_x000d__x000a_LbStateJou 3" xfId="15"/>
    <cellStyle name="_x000d__x000a_JournalTemplate=C:\COMFO\CTALK\JOURSTD.TPL_x000d__x000a_LbStateAddress=3 3 0 251 1 89 2 311_x000d__x000a_LbStateJou 4" xfId="16"/>
    <cellStyle name="_x000d__x000a_JournalTemplate=C:\COMFO\CTALK\JOURSTD.TPL_x000d__x000a_LbStateAddress=3 3 0 251 1 89 2 311_x000d__x000a_LbStateJou 5" xfId="17"/>
    <cellStyle name="_x000d__x000a_JournalTemplate=C:\COMFO\CTALK\JOURSTD.TPL_x000d__x000a_LbStateAddress=3 3 0 251 1 89 2 311_x000d__x000a_LbStateJou 5 2" xfId="18"/>
    <cellStyle name="?_x0001__x0001_ ?§??_x0002_????_x000f__x0008_??f_x0006__x0010_?????yyyyyyyyyyyyyyy" xfId="19"/>
    <cellStyle name="?_x0001_??ь@ ?????? Roman Cyr????_x0002__x0002_?_x0007___x0001_–_x001d___x0001_З?W_x0001_7_x0001_7_x0001__x0002__x0002_†_x0002_?W†_x0002__x0018_©МW_x001f__x0001_†_x0002_7_x0001_&quot;_x000c_hЄ2©”T_x0005_?B?hЄG_x0019_pЄG_x0019_O_x000a_в?_x0008_«????$э«К З$Р?Џ,pЄG_x0019_|?&gt;¬†_x0002__x0005_$__x0019_V«V«C?IN_x0005_?0?P©_x0008_???G_x0019_±@7%??В‡Ђ_x0018_???_x0010_??_x0004_?????/%4?Џ,/%/%Љ©щ57%Џ,Џ,–©jA7%Џ,Џ,Џ,Ё©g?G%Ђ_x0018_??Џ,4?_x0010_?Џ,Ж©БЉL_x0014__x0004_?4?$_x0012_4?=“$_x0002_??_x0010_??‹d?_x0010_?Џ,Ф©'6h_x0017__x0004_?4?L_x0014_4?" xfId="20"/>
    <cellStyle name="?ђ??‹?‚?љ1" xfId="21"/>
    <cellStyle name="?ђ??‹?‚?љ2" xfId="22"/>
    <cellStyle name="_2216.2 отдельная ФО JSC KTZh - for client RUS - FINAL" xfId="23"/>
    <cellStyle name="_2216.2 отдельная ФО JSC KTZh - for client RUS - FINAL 2" xfId="24"/>
    <cellStyle name="_2216.2 отдельная ФО JSC KTZh - for client RUS - FINAL 3" xfId="25"/>
    <cellStyle name="_2216.2 отдельная ФО JSC KTZh - for client RUS - FINAL 4" xfId="26"/>
    <cellStyle name="_2216.2 отдельная ФО JSC KTZh - for client RUS - FINAL 4 2" xfId="27"/>
    <cellStyle name="_2216.2 отдельная ФО JSC KTZh - for client RUS - FINAL_Инвестиц. бюджет" xfId="28"/>
    <cellStyle name="_2216.2 отдельная ФО JSC KTZh - for client RUS - FINAL_Информация по исп. договоров на 01.02.14г" xfId="29"/>
    <cellStyle name="_2216.2 отдельная ФО JSC KTZh - for client RUS - FINAL_Информация по исп. договоров на 01.02.15г." xfId="30"/>
    <cellStyle name="_2216.2 отдельная ФО JSC KTZh - for client RUS - FINAL_Информация по исп. договоров на 01.03.15г." xfId="31"/>
    <cellStyle name="_2216.2 отдельная ФО JSC KTZh - for client RUS - FINAL_Информация по исп. договоров на 01.04.15г." xfId="32"/>
    <cellStyle name="_2216.2 отдельная ФО JSC KTZh - for client RUS - FINAL_Информация по исп. договоров на 01.05.15г." xfId="33"/>
    <cellStyle name="_2216.2 отдельная ФО JSC KTZh - for client RUS - FINAL_Информация по исп. договоров на 01.06.15г." xfId="34"/>
    <cellStyle name="_2216.2 отдельная ФО JSC KTZh - for client RUS - FINAL_Информация по исп. договоров на 01.07.14г." xfId="35"/>
    <cellStyle name="_2216.2 отдельная ФО JSC KTZh - for client RUS - FINAL_Информация по исп. договоров на 01.07.15г." xfId="36"/>
    <cellStyle name="_2216.2 отдельная ФО JSC KTZh - for client RUS - FINAL_Информация по исп. договоров на 01.08.14г." xfId="37"/>
    <cellStyle name="_2216.2 отдельная ФО JSC KTZh - for client RUS - FINAL_Информация по исп. договоров на 01.08.15г." xfId="38"/>
    <cellStyle name="_2216.2 отдельная ФО JSC KTZh - for client RUS - FINAL_Информация по исп. договоров на 01.09.14г." xfId="39"/>
    <cellStyle name="_2216.2 отдельная ФО JSC KTZh - for client RUS - FINAL_Информация по исп. договоров на 01.09.15г." xfId="40"/>
    <cellStyle name="_2216.2 отдельная ФО JSC KTZh - for client RUS - FINAL_Информация по исп. договоров на 01.10.14г." xfId="41"/>
    <cellStyle name="_2216.2 отдельная ФО JSC KTZh - for client RUS - FINAL_Информация по исп. договоров на 01.10.15г." xfId="42"/>
    <cellStyle name="_2216.2 отдельная ФО JSC KTZh - for client RUS - FINAL_Информация по исп. договоров на 01.11.14г." xfId="43"/>
    <cellStyle name="_2216.2 отдельная ФО JSC KTZh - for client RUS - FINAL_Книга1" xfId="44"/>
    <cellStyle name="_2216.2 отдельная ФО JSC KTZh - for client RUS - FINAL_Копия Формы отчетности январь-март 2011  КИ" xfId="45"/>
    <cellStyle name="_2216.2 отдельная ФО JSC KTZh - for client RUS - FINAL_Ожидаемые показатели за январь-июнь  2014г" xfId="46"/>
    <cellStyle name="_2216.2 отдельная ФО JSC KTZh - for client RUS - FINAL_Ожидаемые показатели за январь-июнь  2014г 2" xfId="47"/>
    <cellStyle name="_2216.2 отдельная ФО JSC KTZh - for client RUS - FINAL_Отчет за 1 кв 2011 г (5 Форм)" xfId="48"/>
    <cellStyle name="_2216.2 отдельная ФО JSC KTZh - for client RUS - FINAL_Формы отчетности 1 кв.2011  КИ" xfId="49"/>
    <cellStyle name="_2216.2 отдельная ФО JSC KTZh - for client RUS - FINAL_Формы отчетности 1 квартал 2011 ЕЦВСУВ" xfId="50"/>
    <cellStyle name="_4.Новые  Формы бюджета _new" xfId="51"/>
    <cellStyle name="_Cash 2010-2020" xfId="52"/>
    <cellStyle name="_cash flows" xfId="53"/>
    <cellStyle name="_cash flows_Копия Формы отчетности январь-март 2011  КИ" xfId="54"/>
    <cellStyle name="_Data" xfId="55"/>
    <cellStyle name="_P&amp;L Details" xfId="56"/>
    <cellStyle name="_PRICE_1C" xfId="57"/>
    <cellStyle name="_PRICE_1C 2" xfId="58"/>
    <cellStyle name="_Sheet5" xfId="59"/>
    <cellStyle name="_WACC_ROACE_2008-2015_для Арещенко" xfId="60"/>
    <cellStyle name="_Бюдж.формы ЗАО АГ" xfId="61"/>
    <cellStyle name="_Бюдж.формы ЗАО АГ_форма 1П" xfId="62"/>
    <cellStyle name="_дебиторская" xfId="63"/>
    <cellStyle name="_Дт за Сент." xfId="64"/>
    <cellStyle name="_Книга1" xfId="65"/>
    <cellStyle name="_кредиторская" xfId="66"/>
    <cellStyle name="_Кт за Март" xfId="67"/>
    <cellStyle name="_Кт за Сент." xfId="68"/>
    <cellStyle name="_мебель, оборудование инвентарь1207" xfId="69"/>
    <cellStyle name="_мебель, оборудование инвентарь1207 2" xfId="70"/>
    <cellStyle name="_мебель, оборудование инвентарь1207_Копия Формы отчетности январь-март 2011  КИ" xfId="71"/>
    <cellStyle name="_Об.ОС" xfId="72"/>
    <cellStyle name="_Об.ОС 2" xfId="73"/>
    <cellStyle name="_Об.ОС 3" xfId="74"/>
    <cellStyle name="_Об.ОС 4" xfId="75"/>
    <cellStyle name="_Об.ОС 4 2" xfId="76"/>
    <cellStyle name="_Об.ОС_Инвестиц. бюджет" xfId="77"/>
    <cellStyle name="_Об.ОС_Информация по исп. договоров на 01.02.14г" xfId="78"/>
    <cellStyle name="_Об.ОС_Информация по исп. договоров на 01.02.15г." xfId="79"/>
    <cellStyle name="_Об.ОС_Информация по исп. договоров на 01.03.15г." xfId="80"/>
    <cellStyle name="_Об.ОС_Информация по исп. договоров на 01.04.15г." xfId="81"/>
    <cellStyle name="_Об.ОС_Информация по исп. договоров на 01.05.15г." xfId="82"/>
    <cellStyle name="_Об.ОС_Информация по исп. договоров на 01.06.15г." xfId="83"/>
    <cellStyle name="_Об.ОС_Информация по исп. договоров на 01.07.14г." xfId="84"/>
    <cellStyle name="_Об.ОС_Информация по исп. договоров на 01.07.15г." xfId="85"/>
    <cellStyle name="_Об.ОС_Информация по исп. договоров на 01.08.14г." xfId="86"/>
    <cellStyle name="_Об.ОС_Информация по исп. договоров на 01.08.15г." xfId="87"/>
    <cellStyle name="_Об.ОС_Информация по исп. договоров на 01.09.14г." xfId="88"/>
    <cellStyle name="_Об.ОС_Информация по исп. договоров на 01.09.15г." xfId="89"/>
    <cellStyle name="_Об.ОС_Информация по исп. договоров на 01.10.14г." xfId="90"/>
    <cellStyle name="_Об.ОС_Информация по исп. договоров на 01.10.15г." xfId="91"/>
    <cellStyle name="_Об.ОС_Информация по исп. договоров на 01.11.14г." xfId="92"/>
    <cellStyle name="_Об.ОС_Книга1" xfId="93"/>
    <cellStyle name="_Об.ОС_Копия Формы отчетности январь-март 2011  КИ" xfId="94"/>
    <cellStyle name="_Об.ОС_Ожидаемые показатели за январь-июнь  2014г" xfId="95"/>
    <cellStyle name="_Об.ОС_Ожидаемые показатели за январь-июнь  2014г 2" xfId="96"/>
    <cellStyle name="_Об.ОС_Отчет за 1 кв 2011 г (5 Форм)" xfId="97"/>
    <cellStyle name="_Об.ОС_Формы отчетности 1 кв.2011  КИ" xfId="98"/>
    <cellStyle name="_Об.ОС_Формы отчетности 1 квартал 2011 ЕЦВСУВ" xfId="99"/>
    <cellStyle name="_ОСВ " xfId="100"/>
    <cellStyle name="_ОТЧЕТ для ДКФ    06 04 05  (6)" xfId="101"/>
    <cellStyle name="_ОТЧЕТ для ДКФ    06 04 05  (6) 2" xfId="102"/>
    <cellStyle name="_ОТЧЕТ для ДКФ    06 04 05  (6) 3" xfId="103"/>
    <cellStyle name="_ОТЧЕТ для ДКФ    06 04 05  (6)_БюджЗакуп" xfId="104"/>
    <cellStyle name="_ОТЧЕТ для ДКФ    06 04 05  (6)_ДДС " xfId="105"/>
    <cellStyle name="_ОТЧЕТ для ДКФ    06 04 05  (6)_Копия Формы отчетности январь-март 2011  КИ" xfId="106"/>
    <cellStyle name="_ОТЧЕТ для ДКФ    06 04 05  (6)_РеалПродук" xfId="107"/>
    <cellStyle name="_ОТЧЕТ для ДКФ    06 04 05  (6)_Себестоимость" xfId="108"/>
    <cellStyle name="_отчет за 1 полугодие 2009г" xfId="109"/>
    <cellStyle name="_План развития ПТС на 2005-2010 (связи станционной части)" xfId="110"/>
    <cellStyle name="_План развития ПТС на 2005-2010 (связи станционной части) 2" xfId="111"/>
    <cellStyle name="_План развития ПТС на 2005-2010 (связи станционной части) 3" xfId="112"/>
    <cellStyle name="_План развития ПТС на 2005-2010 (связи станционной части)_БюджЗакуп" xfId="113"/>
    <cellStyle name="_План развития ПТС на 2005-2010 (связи станционной части)_ДДС " xfId="114"/>
    <cellStyle name="_План развития ПТС на 2005-2010 (связи станционной части)_Копия Формы отчетности январь-март 2011  КИ" xfId="115"/>
    <cellStyle name="_План развития ПТС на 2005-2010 (связи станционной части)_РеалПродук" xfId="116"/>
    <cellStyle name="_План развития ПТС на 2005-2010 (связи станционной части)_Себестоимость" xfId="117"/>
    <cellStyle name="_Потребление ТЭР 2005-2007" xfId="118"/>
    <cellStyle name="_произв.цели - приложение к СНР_айгерим_09.11" xfId="119"/>
    <cellStyle name="_произв.цели - приложение к СНР_айгерим_09.11 2" xfId="120"/>
    <cellStyle name="_произв.цели - приложение к СНР_айгерим_09.11_Копия Формы отчетности январь-март 2011  КИ" xfId="121"/>
    <cellStyle name="_разраб резерв" xfId="122"/>
    <cellStyle name="_разраб резерв 2" xfId="123"/>
    <cellStyle name="_разраб резерв 3" xfId="124"/>
    <cellStyle name="_разраб резерв 4" xfId="125"/>
    <cellStyle name="_разраб резерв 4 2" xfId="126"/>
    <cellStyle name="_разраб резерв_Инвестиц. бюджет" xfId="127"/>
    <cellStyle name="_разраб резерв_Информация по исп. договоров на 01.02.14г" xfId="128"/>
    <cellStyle name="_разраб резерв_Информация по исп. договоров на 01.02.15г." xfId="129"/>
    <cellStyle name="_разраб резерв_Информация по исп. договоров на 01.03.15г." xfId="130"/>
    <cellStyle name="_разраб резерв_Информация по исп. договоров на 01.04.15г." xfId="131"/>
    <cellStyle name="_разраб резерв_Информация по исп. договоров на 01.05.15г." xfId="132"/>
    <cellStyle name="_разраб резерв_Информация по исп. договоров на 01.06.15г." xfId="133"/>
    <cellStyle name="_разраб резерв_Информация по исп. договоров на 01.07.14г." xfId="134"/>
    <cellStyle name="_разраб резерв_Информация по исп. договоров на 01.07.15г." xfId="135"/>
    <cellStyle name="_разраб резерв_Информация по исп. договоров на 01.08.14г." xfId="136"/>
    <cellStyle name="_разраб резерв_Информация по исп. договоров на 01.08.15г." xfId="137"/>
    <cellStyle name="_разраб резерв_Информация по исп. договоров на 01.09.14г." xfId="138"/>
    <cellStyle name="_разраб резерв_Информация по исп. договоров на 01.09.15г." xfId="139"/>
    <cellStyle name="_разраб резерв_Информация по исп. договоров на 01.10.14г." xfId="140"/>
    <cellStyle name="_разраб резерв_Информация по исп. договоров на 01.10.15г." xfId="141"/>
    <cellStyle name="_разраб резерв_Информация по исп. договоров на 01.11.14г." xfId="142"/>
    <cellStyle name="_разраб резерв_Книга1" xfId="143"/>
    <cellStyle name="_разраб резерв_Копия Формы отчетности январь-март 2011  КИ" xfId="144"/>
    <cellStyle name="_разраб резерв_Ожидаемые показатели за январь-июнь  2014г" xfId="145"/>
    <cellStyle name="_разраб резерв_Ожидаемые показатели за январь-июнь  2014г 2" xfId="146"/>
    <cellStyle name="_разраб резерв_Отчет за 1 кв 2011 г (5 Форм)" xfId="147"/>
    <cellStyle name="_разраб резерв_Формы отчетности 1 кв.2011  КИ" xfId="148"/>
    <cellStyle name="_разраб резерв_Формы отчетности 1 квартал 2011 ЕЦВСУВ" xfId="149"/>
    <cellStyle name="_Расчет себестоимости Аманегльдинского газа" xfId="150"/>
    <cellStyle name="_Расчеты показателей_2008-2010_Самрук_19_11_2009_ДПФ" xfId="151"/>
    <cellStyle name="_расш. строк дебиторки баланса" xfId="152"/>
    <cellStyle name="_расш. строк дебиторки баланса_Копия Формы отчетности январь-март 2011  КИ" xfId="153"/>
    <cellStyle name="_расш. строк кредиторки баланса" xfId="154"/>
    <cellStyle name="_расш. строк кредиторки баланса_Копия Формы отчетности январь-март 2011  КИ" xfId="155"/>
    <cellStyle name="_Регистрация договоров 2003" xfId="156"/>
    <cellStyle name="_Регистрация договоров 2003_форма 1П" xfId="157"/>
    <cellStyle name="_Себестоимость" xfId="158"/>
    <cellStyle name="_Себестоимость_форма 1П" xfId="159"/>
    <cellStyle name="_Спецификация к договору Актобе" xfId="160"/>
    <cellStyle name="_Утв СД Бюджет расшиф 29 12 05" xfId="161"/>
    <cellStyle name="_Утв СД Бюджет расшиф 29 12 05 2" xfId="162"/>
    <cellStyle name="_Утв СД Бюджет расшиф 29 12 05_Копия Формы отчетности январь-март 2011  КИ" xfId="163"/>
    <cellStyle name="_Утв СД Бюджет расшиф 29 12 05_форма 1П" xfId="164"/>
    <cellStyle name="_Форма дуль 2" xfId="165"/>
    <cellStyle name="_Форма дуль 2_форма 1П" xfId="166"/>
    <cellStyle name="_Форма ФОТ" xfId="167"/>
    <cellStyle name="_Формы по инвестплану" xfId="168"/>
    <cellStyle name="_формы по ип (4)" xfId="169"/>
    <cellStyle name="_Формы по ип 17 окт  08 (2)" xfId="170"/>
    <cellStyle name="_формы по ип 22 сент 08" xfId="171"/>
    <cellStyle name="”€?ђ?‘?‚›?" xfId="172"/>
    <cellStyle name="”€ќђќ‘ћ‚›‰" xfId="173"/>
    <cellStyle name="”€ќђќ‘ћ‚›‰ 2" xfId="174"/>
    <cellStyle name="”€ќђќ‘ћ‚›‰ 2 2" xfId="175"/>
    <cellStyle name="”€ќђќ‘ћ‚›‰ 3" xfId="176"/>
    <cellStyle name="”€ќђќ‘ћ‚›‰_Выгрузка ТЭП (январь 2012) от 13.02.2012" xfId="177"/>
    <cellStyle name="”€қђқ‘һ‚›ү" xfId="178"/>
    <cellStyle name="”€љ‘€ђ?‚ђ??›?" xfId="179"/>
    <cellStyle name="”€Љ‘€ђҺ‚ЂҚҚ›ү" xfId="180"/>
    <cellStyle name="”€љ‘€ђћ‚ђќќ›‰" xfId="181"/>
    <cellStyle name="”€љ‘€ђћ‚ђќќ›‰ 2" xfId="182"/>
    <cellStyle name="”€љ‘€ђћ‚ђќќ›‰ 2 2" xfId="183"/>
    <cellStyle name="”€љ‘€ђћ‚ђќќ›‰ 3" xfId="184"/>
    <cellStyle name="”€љ‘€ђћ‚ђќќ›‰_Выгрузка ТЭП (январь 2012) от 13.02.2012" xfId="185"/>
    <cellStyle name="”ќђќ‘ћ‚›‰" xfId="186"/>
    <cellStyle name="”ќђќ‘ћ‚›‰ 2" xfId="187"/>
    <cellStyle name="”ќђќ‘ћ‚›‰ 2 2" xfId="188"/>
    <cellStyle name="”ќђќ‘ћ‚›‰ 2 2 2" xfId="189"/>
    <cellStyle name="”ќђќ‘ћ‚›‰ 2 3" xfId="190"/>
    <cellStyle name="”ќђќ‘ћ‚›‰ 3" xfId="191"/>
    <cellStyle name="”ќђќ‘ћ‚›‰ 3 2" xfId="192"/>
    <cellStyle name="”ќђќ‘ћ‚›‰ 4" xfId="193"/>
    <cellStyle name="”ќђќ‘ћ‚›‰ 4 2" xfId="194"/>
    <cellStyle name="”ќђќ‘ћ‚›‰ 5" xfId="195"/>
    <cellStyle name="”ќђќ‘ћ‚›‰ 6" xfId="196"/>
    <cellStyle name="”ќђќ‘ћ‚›‰ 7" xfId="197"/>
    <cellStyle name="”ќђќ‘ћ‚›‰ 7 2" xfId="198"/>
    <cellStyle name="”ќђќ‘ћ‚›‰_Выгрузка ТЭП (январь 2012) от 13.02.2012" xfId="199"/>
    <cellStyle name="”љ‘ђћ‚ђќќ›‰" xfId="200"/>
    <cellStyle name="”љ‘ђћ‚ђќќ›‰ 2" xfId="201"/>
    <cellStyle name="”љ‘ђћ‚ђќќ›‰ 2 2" xfId="202"/>
    <cellStyle name="”љ‘ђћ‚ђќќ›‰ 2 2 2" xfId="203"/>
    <cellStyle name="”љ‘ђћ‚ђќќ›‰ 2 3" xfId="204"/>
    <cellStyle name="”љ‘ђћ‚ђќќ›‰ 3" xfId="205"/>
    <cellStyle name="”љ‘ђћ‚ђќќ›‰ 3 2" xfId="206"/>
    <cellStyle name="”љ‘ђћ‚ђќќ›‰ 4" xfId="207"/>
    <cellStyle name="”љ‘ђћ‚ђќќ›‰ 4 2" xfId="208"/>
    <cellStyle name="”љ‘ђћ‚ђќќ›‰ 5" xfId="209"/>
    <cellStyle name="”љ‘ђћ‚ђќќ›‰ 6" xfId="210"/>
    <cellStyle name="”љ‘ђћ‚ђќќ›‰ 7" xfId="211"/>
    <cellStyle name="”љ‘ђћ‚ђќќ›‰ 7 2" xfId="212"/>
    <cellStyle name="”љ‘ђћ‚ђќќ›‰_Выгрузка ТЭП (январь 2012) от 13.02.2012" xfId="213"/>
    <cellStyle name="„…?…†?›?" xfId="214"/>
    <cellStyle name="„…ќ…†ќ›‰" xfId="215"/>
    <cellStyle name="„…ќ…†ќ›‰ 2" xfId="216"/>
    <cellStyle name="„…ќ…†ќ›‰ 2 2" xfId="217"/>
    <cellStyle name="„…ќ…†ќ›‰ 2 2 2" xfId="218"/>
    <cellStyle name="„…ќ…†ќ›‰ 2 3" xfId="219"/>
    <cellStyle name="„…ќ…†ќ›‰ 3" xfId="220"/>
    <cellStyle name="„…ќ…†ќ›‰ 3 2" xfId="221"/>
    <cellStyle name="„…ќ…†ќ›‰ 4" xfId="222"/>
    <cellStyle name="„…ќ…†ќ›‰ 4 2" xfId="223"/>
    <cellStyle name="„…ќ…†ќ›‰ 5" xfId="224"/>
    <cellStyle name="„…ќ…†ќ›‰ 6" xfId="225"/>
    <cellStyle name="„…ќ…†ќ›‰ 7" xfId="226"/>
    <cellStyle name="„…ќ…†ќ›‰ 7 2" xfId="227"/>
    <cellStyle name="„…ќ…†ќ›‰_Выгрузка ТЭП (январь 2012) от 13.02.2012" xfId="228"/>
    <cellStyle name="„…қ…†қ›ү" xfId="229"/>
    <cellStyle name="€’???‚›?" xfId="230"/>
    <cellStyle name="€’һғһ‚›ү" xfId="231"/>
    <cellStyle name="€’ћѓћ‚›‰" xfId="232"/>
    <cellStyle name="€’ћѓћ‚›‰ 2" xfId="233"/>
    <cellStyle name="€’ћѓћ‚›‰_Выгрузка ТЭП (январь 2012) от 13.02.2012" xfId="234"/>
    <cellStyle name="‡ђѓћ‹ћ‚ћљ1" xfId="235"/>
    <cellStyle name="‡ђѓћ‹ћ‚ћљ1 2" xfId="236"/>
    <cellStyle name="‡ђѓћ‹ћ‚ћљ1 2 2" xfId="237"/>
    <cellStyle name="‡ђѓћ‹ћ‚ћљ1 3" xfId="238"/>
    <cellStyle name="‡ђѓћ‹ћ‚ћљ1 4" xfId="239"/>
    <cellStyle name="‡ђѓћ‹ћ‚ћљ1 4 2" xfId="240"/>
    <cellStyle name="‡ђѓћ‹ћ‚ћљ1 5" xfId="241"/>
    <cellStyle name="‡ђѓћ‹ћ‚ћљ1 6" xfId="242"/>
    <cellStyle name="‡ђѓћ‹ћ‚ћљ1 6 2" xfId="243"/>
    <cellStyle name="‡ђѓћ‹ћ‚ћљ1_Выгрузка ТЭП (январь 2012) от 13.02.2012" xfId="244"/>
    <cellStyle name="‡ђѓћ‹ћ‚ћљ2" xfId="245"/>
    <cellStyle name="‡ђѓћ‹ћ‚ћљ2 2" xfId="246"/>
    <cellStyle name="‡ђѓћ‹ћ‚ћљ2 2 2" xfId="247"/>
    <cellStyle name="‡ђѓћ‹ћ‚ћљ2 3" xfId="248"/>
    <cellStyle name="‡ђѓћ‹ћ‚ћљ2 4" xfId="249"/>
    <cellStyle name="‡ђѓћ‹ћ‚ћљ2 4 2" xfId="250"/>
    <cellStyle name="‡ђѓћ‹ћ‚ћљ2 5" xfId="251"/>
    <cellStyle name="‡ђѓћ‹ћ‚ћљ2 6" xfId="252"/>
    <cellStyle name="‡ђѓћ‹ћ‚ћљ2 6 2" xfId="253"/>
    <cellStyle name="‡ђѓћ‹ћ‚ћљ2_Выгрузка ТЭП (январь 2012) от 13.02.2012" xfId="254"/>
    <cellStyle name="’ћѓћ‚›‰" xfId="255"/>
    <cellStyle name="’ћѓћ‚›‰ 2" xfId="256"/>
    <cellStyle name="’ћѓћ‚›‰ 2 2" xfId="257"/>
    <cellStyle name="’ћѓћ‚›‰ 3" xfId="258"/>
    <cellStyle name="’ћѓћ‚›‰ 4" xfId="259"/>
    <cellStyle name="’ћѓћ‚›‰ 4 2" xfId="260"/>
    <cellStyle name="’ћѓћ‚›‰ 5" xfId="261"/>
    <cellStyle name="’ћѓћ‚›‰ 6" xfId="262"/>
    <cellStyle name="’ћѓћ‚›‰ 6 2" xfId="263"/>
    <cellStyle name="’ћѓћ‚›‰_Выгрузка ТЭП (январь 2012) от 13.02.2012" xfId="264"/>
    <cellStyle name="" xfId="265"/>
    <cellStyle name="" xfId="266"/>
    <cellStyle name="_Формы бюдж АО АлЭС_2010_01 09 09" xfId="267"/>
    <cellStyle name="_Формы бюдж АО АлЭС_2010_01 09 09" xfId="268"/>
    <cellStyle name="_Формы по корректир. бюдж. АО АлЭС_2010_02.02.10" xfId="269"/>
    <cellStyle name="_Формы по корректир. бюдж. АО АлЭС_2010_02.02.10" xfId="270"/>
    <cellStyle name="_Формы по корректир. бюдж. АО АлЭС_2010_last" xfId="271"/>
    <cellStyle name="_Формы по корректир. бюдж. АО АлЭС_2010_last" xfId="272"/>
    <cellStyle name="" xfId="273"/>
    <cellStyle name="" xfId="274"/>
    <cellStyle name="_Формы бюдж АО АлЭС_2010_01 09 09" xfId="275"/>
    <cellStyle name="_Формы бюдж АО АлЭС_2010_01 09 09" xfId="276"/>
    <cellStyle name="_Формы по корректир. бюдж. АО АлЭС_2010_02.02.10" xfId="277"/>
    <cellStyle name="_Формы по корректир. бюдж. АО АлЭС_2010_02.02.10" xfId="278"/>
    <cellStyle name="_Формы по корректир. бюдж. АО АлЭС_2010_last" xfId="279"/>
    <cellStyle name="_Формы по корректир. бюдж. АО АлЭС_2010_last" xfId="280"/>
    <cellStyle name="" xfId="281"/>
    <cellStyle name="1" xfId="282"/>
    <cellStyle name="2" xfId="283"/>
    <cellStyle name="1Normal" xfId="284"/>
    <cellStyle name="20% - Accent1" xfId="285"/>
    <cellStyle name="20% - Accent1 2" xfId="286"/>
    <cellStyle name="20% - Accent2" xfId="287"/>
    <cellStyle name="20% - Accent2 2" xfId="288"/>
    <cellStyle name="20% - Accent2 3" xfId="289"/>
    <cellStyle name="20% - Accent3" xfId="290"/>
    <cellStyle name="20% - Accent3 2" xfId="291"/>
    <cellStyle name="20% - Accent3 3" xfId="292"/>
    <cellStyle name="20% - Accent4" xfId="293"/>
    <cellStyle name="20% - Accent4 2" xfId="294"/>
    <cellStyle name="20% - Accent4 3" xfId="295"/>
    <cellStyle name="20% - Accent5" xfId="296"/>
    <cellStyle name="20% - Accent5 2" xfId="297"/>
    <cellStyle name="20% - Accent5 3" xfId="298"/>
    <cellStyle name="20% - Accent6" xfId="299"/>
    <cellStyle name="20% - Accent6 2" xfId="300"/>
    <cellStyle name="20% - Accent6 3" xfId="301"/>
    <cellStyle name="20% - Акцент1 2" xfId="302"/>
    <cellStyle name="20% - Акцент1 3" xfId="303"/>
    <cellStyle name="20% - Акцент2 2" xfId="304"/>
    <cellStyle name="20% - Акцент2 3" xfId="305"/>
    <cellStyle name="20% - Акцент3 2" xfId="306"/>
    <cellStyle name="20% - Акцент3 3" xfId="307"/>
    <cellStyle name="20% - Акцент4 2" xfId="308"/>
    <cellStyle name="20% - Акцент4 3" xfId="309"/>
    <cellStyle name="20% - Акцент5 2" xfId="310"/>
    <cellStyle name="20% - Акцент5 3" xfId="311"/>
    <cellStyle name="20% - Акцент6 2" xfId="312"/>
    <cellStyle name="20% - Акцент6 3" xfId="313"/>
    <cellStyle name="40% - Accent1" xfId="314"/>
    <cellStyle name="40% - Accent1 2" xfId="315"/>
    <cellStyle name="40% - Accent1 3" xfId="316"/>
    <cellStyle name="40% - Accent2" xfId="317"/>
    <cellStyle name="40% - Accent2 2" xfId="318"/>
    <cellStyle name="40% - Accent3" xfId="319"/>
    <cellStyle name="40% - Accent3 2" xfId="320"/>
    <cellStyle name="40% - Accent3 3" xfId="321"/>
    <cellStyle name="40% - Accent4" xfId="322"/>
    <cellStyle name="40% - Accent4 2" xfId="323"/>
    <cellStyle name="40% - Accent4 3" xfId="324"/>
    <cellStyle name="40% - Accent5" xfId="325"/>
    <cellStyle name="40% - Accent5 2" xfId="326"/>
    <cellStyle name="40% - Accent5 3" xfId="327"/>
    <cellStyle name="40% - Accent6" xfId="328"/>
    <cellStyle name="40% - Accent6 2" xfId="329"/>
    <cellStyle name="40% - Accent6 3" xfId="330"/>
    <cellStyle name="40% - Акцент1 2" xfId="331"/>
    <cellStyle name="40% - Акцент1 3" xfId="332"/>
    <cellStyle name="40% - Акцент2 2" xfId="333"/>
    <cellStyle name="40% - Акцент2 3" xfId="334"/>
    <cellStyle name="40% - Акцент3 2" xfId="335"/>
    <cellStyle name="40% - Акцент3 3" xfId="336"/>
    <cellStyle name="40% - Акцент4 2" xfId="337"/>
    <cellStyle name="40% - Акцент4 3" xfId="338"/>
    <cellStyle name="40% - Акцент5 2" xfId="339"/>
    <cellStyle name="40% - Акцент5 3" xfId="340"/>
    <cellStyle name="40% - Акцент6 2" xfId="341"/>
    <cellStyle name="40% - Акцент6 3" xfId="342"/>
    <cellStyle name="60% - Accent1" xfId="343"/>
    <cellStyle name="60% - Accent1 2" xfId="344"/>
    <cellStyle name="60% - Accent1 3" xfId="345"/>
    <cellStyle name="60% - Accent2" xfId="346"/>
    <cellStyle name="60% - Accent2 2" xfId="347"/>
    <cellStyle name="60% - Accent3" xfId="348"/>
    <cellStyle name="60% - Accent3 2" xfId="349"/>
    <cellStyle name="60% - Accent3 3" xfId="350"/>
    <cellStyle name="60% - Accent4" xfId="351"/>
    <cellStyle name="60% - Accent4 2" xfId="352"/>
    <cellStyle name="60% - Accent4 3" xfId="353"/>
    <cellStyle name="60% - Accent5" xfId="354"/>
    <cellStyle name="60% - Accent5 2" xfId="355"/>
    <cellStyle name="60% - Accent6" xfId="356"/>
    <cellStyle name="60% - Accent6 2" xfId="357"/>
    <cellStyle name="60% - Accent6 3" xfId="358"/>
    <cellStyle name="60% - Акцент1 2" xfId="359"/>
    <cellStyle name="60% - Акцент1 3" xfId="360"/>
    <cellStyle name="60% - Акцент2 2" xfId="361"/>
    <cellStyle name="60% - Акцент2 3" xfId="362"/>
    <cellStyle name="60% - Акцент3 2" xfId="363"/>
    <cellStyle name="60% - Акцент3 3" xfId="364"/>
    <cellStyle name="60% - Акцент4 2" xfId="365"/>
    <cellStyle name="60% - Акцент4 3" xfId="366"/>
    <cellStyle name="60% - Акцент5 2" xfId="367"/>
    <cellStyle name="60% - Акцент5 3" xfId="368"/>
    <cellStyle name="60% - Акцент6 2" xfId="369"/>
    <cellStyle name="60% - Акцент6 3" xfId="370"/>
    <cellStyle name="Accent1" xfId="371"/>
    <cellStyle name="Accent1 2" xfId="372"/>
    <cellStyle name="Accent1 3" xfId="373"/>
    <cellStyle name="Accent2" xfId="374"/>
    <cellStyle name="Accent2 2" xfId="375"/>
    <cellStyle name="Accent3" xfId="376"/>
    <cellStyle name="Accent3 2" xfId="377"/>
    <cellStyle name="Accent4" xfId="378"/>
    <cellStyle name="Accent4 2" xfId="379"/>
    <cellStyle name="Accent4 3" xfId="380"/>
    <cellStyle name="Accent5" xfId="381"/>
    <cellStyle name="Accent5 2" xfId="382"/>
    <cellStyle name="Accent6" xfId="383"/>
    <cellStyle name="Accent6 2" xfId="384"/>
    <cellStyle name="Accent6 3" xfId="385"/>
    <cellStyle name="Bad" xfId="386"/>
    <cellStyle name="Bad 2" xfId="387"/>
    <cellStyle name="Bad 3" xfId="388"/>
    <cellStyle name="Balance" xfId="389"/>
    <cellStyle name="BalanceBold" xfId="390"/>
    <cellStyle name="Calc Currency (0)" xfId="391"/>
    <cellStyle name="Calc Currency (0) 2" xfId="392"/>
    <cellStyle name="Calc Currency (0) 2 2" xfId="393"/>
    <cellStyle name="Calc Currency (0) 3" xfId="394"/>
    <cellStyle name="Calc Currency (0)_ТШО_январь_2012_ТЭП_final" xfId="395"/>
    <cellStyle name="Calc Currency (2)" xfId="396"/>
    <cellStyle name="Calc Currency (2) 2" xfId="397"/>
    <cellStyle name="Calc Currency (2) 2 2" xfId="398"/>
    <cellStyle name="Calc Currency (2) 2 3" xfId="399"/>
    <cellStyle name="Calc Currency (2) 3" xfId="400"/>
    <cellStyle name="Calc Currency (2) 3 2" xfId="401"/>
    <cellStyle name="Calc Currency (2)_ТШО_январь_2012_ТЭП_final" xfId="402"/>
    <cellStyle name="Calc Percent (0)" xfId="403"/>
    <cellStyle name="Calc Percent (0) 10" xfId="404"/>
    <cellStyle name="Calc Percent (0) 10 2" xfId="405"/>
    <cellStyle name="Calc Percent (0) 2" xfId="406"/>
    <cellStyle name="Calc Percent (0) 2 2" xfId="407"/>
    <cellStyle name="Calc Percent (0) 3" xfId="408"/>
    <cellStyle name="Calc Percent (0) 3 2" xfId="409"/>
    <cellStyle name="Calc Percent (0) 4" xfId="410"/>
    <cellStyle name="Calc Percent (0) 4 2" xfId="411"/>
    <cellStyle name="Calc Percent (0) 5" xfId="412"/>
    <cellStyle name="Calc Percent (0) 6" xfId="413"/>
    <cellStyle name="Calc Percent (0) 7" xfId="414"/>
    <cellStyle name="Calc Percent (0) 7 2" xfId="415"/>
    <cellStyle name="Calc Percent (0) 8" xfId="416"/>
    <cellStyle name="Calc Percent (0) 9" xfId="417"/>
    <cellStyle name="Calc Percent (0)_Выгрузка ТЭП (январь 2012) от 13.02.2012" xfId="418"/>
    <cellStyle name="Calc Percent (1)" xfId="419"/>
    <cellStyle name="Calc Percent (1) 2" xfId="420"/>
    <cellStyle name="Calc Percent (1) 2 2" xfId="421"/>
    <cellStyle name="Calc Percent (1) 2 3" xfId="422"/>
    <cellStyle name="Calc Percent (1) 3" xfId="423"/>
    <cellStyle name="Calc Percent (1) 3 2" xfId="424"/>
    <cellStyle name="Calc Percent (1)_ТШО_январь_2012_ТЭП_final" xfId="425"/>
    <cellStyle name="Calc Percent (2)" xfId="426"/>
    <cellStyle name="Calc Percent (2) 2" xfId="427"/>
    <cellStyle name="Calc Percent (2) 2 2" xfId="428"/>
    <cellStyle name="Calc Percent (2) 2 3" xfId="429"/>
    <cellStyle name="Calc Percent (2) 3" xfId="430"/>
    <cellStyle name="Calc Percent (2) 3 2" xfId="431"/>
    <cellStyle name="Calc Percent (2)_ТШО_январь_2012_ТЭП_final" xfId="432"/>
    <cellStyle name="Calc Units (0)" xfId="433"/>
    <cellStyle name="Calc Units (0) 2" xfId="434"/>
    <cellStyle name="Calc Units (0) 2 2" xfId="435"/>
    <cellStyle name="Calc Units (0) 2 3" xfId="436"/>
    <cellStyle name="Calc Units (0) 3" xfId="437"/>
    <cellStyle name="Calc Units (0) 3 2" xfId="438"/>
    <cellStyle name="Calc Units (0)_ТШО_январь_2012_ТЭП_final" xfId="439"/>
    <cellStyle name="Calc Units (1)" xfId="440"/>
    <cellStyle name="Calc Units (1) 2" xfId="441"/>
    <cellStyle name="Calc Units (1) 2 2" xfId="442"/>
    <cellStyle name="Calc Units (1) 2 3" xfId="443"/>
    <cellStyle name="Calc Units (1) 3" xfId="444"/>
    <cellStyle name="Calc Units (1) 3 2" xfId="445"/>
    <cellStyle name="Calc Units (1)_ТШО_январь_2012_ТЭП_final" xfId="446"/>
    <cellStyle name="Calc Units (2)" xfId="447"/>
    <cellStyle name="Calc Units (2) 2" xfId="448"/>
    <cellStyle name="Calc Units (2) 2 2" xfId="449"/>
    <cellStyle name="Calc Units (2) 2 3" xfId="450"/>
    <cellStyle name="Calc Units (2) 3" xfId="451"/>
    <cellStyle name="Calc Units (2) 3 2" xfId="452"/>
    <cellStyle name="Calc Units (2)_ТШО_январь_2012_ТЭП_final" xfId="453"/>
    <cellStyle name="Calculation" xfId="454"/>
    <cellStyle name="Calculation 2" xfId="455"/>
    <cellStyle name="Calculation 3" xfId="456"/>
    <cellStyle name="Check" xfId="457"/>
    <cellStyle name="Check 2" xfId="458"/>
    <cellStyle name="Check 2 2" xfId="459"/>
    <cellStyle name="Check 3" xfId="460"/>
    <cellStyle name="Check Cell" xfId="461"/>
    <cellStyle name="Check Cell 2" xfId="462"/>
    <cellStyle name="Check Cell 3" xfId="463"/>
    <cellStyle name="Check_Формы ФО с раскрытиями АО Самрук-Казына33333" xfId="464"/>
    <cellStyle name="Comma [0] 2" xfId="465"/>
    <cellStyle name="Comma [0] 2 2" xfId="466"/>
    <cellStyle name="Comma [0] 2 3" xfId="467"/>
    <cellStyle name="Comma [0]_#6 Temps &amp; Contractors" xfId="468"/>
    <cellStyle name="Comma [00]" xfId="469"/>
    <cellStyle name="Comma [00] 2" xfId="470"/>
    <cellStyle name="Comma [00] 2 2" xfId="471"/>
    <cellStyle name="Comma [00] 2 3" xfId="472"/>
    <cellStyle name="Comma [00] 3" xfId="473"/>
    <cellStyle name="Comma [00] 3 2" xfId="474"/>
    <cellStyle name="Comma [00]_ТШО_январь_2012_ТЭП_final" xfId="475"/>
    <cellStyle name="Comma 2" xfId="476"/>
    <cellStyle name="Comma 2 2" xfId="477"/>
    <cellStyle name="Comma 2 3" xfId="478"/>
    <cellStyle name="Comma 3" xfId="479"/>
    <cellStyle name="Comma 3 2" xfId="480"/>
    <cellStyle name="Comma 3 3" xfId="481"/>
    <cellStyle name="Comma 4" xfId="482"/>
    <cellStyle name="Comma 4 2" xfId="483"/>
    <cellStyle name="Comma 4 3" xfId="484"/>
    <cellStyle name="Comma_#6 Temps &amp; Contractors" xfId="485"/>
    <cellStyle name="Comma0" xfId="486"/>
    <cellStyle name="Credit" xfId="487"/>
    <cellStyle name="Currency [0]" xfId="488"/>
    <cellStyle name="Currency [0] 2" xfId="489"/>
    <cellStyle name="Currency [0] 3" xfId="490"/>
    <cellStyle name="Currency [00]" xfId="491"/>
    <cellStyle name="Currency [00] 2" xfId="492"/>
    <cellStyle name="Currency [00] 2 2" xfId="493"/>
    <cellStyle name="Currency [00] 2 3" xfId="494"/>
    <cellStyle name="Currency [00] 3" xfId="495"/>
    <cellStyle name="Currency [00] 3 2" xfId="496"/>
    <cellStyle name="Currency [00]_ТШО_январь_2012_ТЭП_final" xfId="497"/>
    <cellStyle name="Currency_#6 Temps &amp; Contractors" xfId="498"/>
    <cellStyle name="Currency0" xfId="499"/>
    <cellStyle name="Data" xfId="500"/>
    <cellStyle name="DataBold" xfId="501"/>
    <cellStyle name="Date" xfId="502"/>
    <cellStyle name="Date 10" xfId="503"/>
    <cellStyle name="Date 10 2" xfId="504"/>
    <cellStyle name="Date 2" xfId="505"/>
    <cellStyle name="Date 2 2" xfId="506"/>
    <cellStyle name="Date 3" xfId="507"/>
    <cellStyle name="Date 4" xfId="508"/>
    <cellStyle name="Date 4 2" xfId="509"/>
    <cellStyle name="Date 5" xfId="510"/>
    <cellStyle name="Date 6" xfId="511"/>
    <cellStyle name="Date 7" xfId="512"/>
    <cellStyle name="Date 8" xfId="513"/>
    <cellStyle name="Date 9" xfId="514"/>
    <cellStyle name="Date Short" xfId="515"/>
    <cellStyle name="Date Short 2" xfId="516"/>
    <cellStyle name="Date without year" xfId="517"/>
    <cellStyle name="Date without year 2" xfId="518"/>
    <cellStyle name="Date without year 2 2" xfId="519"/>
    <cellStyle name="Date without year 3" xfId="520"/>
    <cellStyle name="Date without year 4" xfId="521"/>
    <cellStyle name="Date without year 4 2" xfId="522"/>
    <cellStyle name="Date without year 5" xfId="523"/>
    <cellStyle name="Date without year 6" xfId="524"/>
    <cellStyle name="Date without year 7" xfId="525"/>
    <cellStyle name="Date without year 8" xfId="526"/>
    <cellStyle name="Date without year 9" xfId="527"/>
    <cellStyle name="Date without year 9 2" xfId="528"/>
    <cellStyle name="Date without year_форма 1П" xfId="529"/>
    <cellStyle name="Date_БюджЗакуп" xfId="530"/>
    <cellStyle name="Debit" xfId="531"/>
    <cellStyle name="Debit subtotal" xfId="532"/>
    <cellStyle name="Debit Total" xfId="533"/>
    <cellStyle name="Debit_Копия Формы отчетности январь-март 2011  КИ" xfId="534"/>
    <cellStyle name="DELTA" xfId="535"/>
    <cellStyle name="DELTA 2" xfId="536"/>
    <cellStyle name="DELTA 2 2" xfId="537"/>
    <cellStyle name="DELTA 3" xfId="538"/>
    <cellStyle name="DELTA 4" xfId="539"/>
    <cellStyle name="DELTA 4 2" xfId="540"/>
    <cellStyle name="DELTA 5" xfId="541"/>
    <cellStyle name="DELTA 6" xfId="542"/>
    <cellStyle name="DELTA 6 2" xfId="543"/>
    <cellStyle name="E&amp;Y House" xfId="544"/>
    <cellStyle name="E&amp;Y House 2" xfId="545"/>
    <cellStyle name="E&amp;Y House 3" xfId="546"/>
    <cellStyle name="Enter Currency (0)" xfId="547"/>
    <cellStyle name="Enter Currency (0) 2" xfId="548"/>
    <cellStyle name="Enter Currency (0) 2 2" xfId="549"/>
    <cellStyle name="Enter Currency (0) 2 3" xfId="550"/>
    <cellStyle name="Enter Currency (0) 3" xfId="551"/>
    <cellStyle name="Enter Currency (0) 3 2" xfId="552"/>
    <cellStyle name="Enter Currency (0)_ТШО_январь_2012_ТЭП_final" xfId="553"/>
    <cellStyle name="Enter Currency (2)" xfId="554"/>
    <cellStyle name="Enter Currency (2) 2" xfId="555"/>
    <cellStyle name="Enter Currency (2) 2 2" xfId="556"/>
    <cellStyle name="Enter Currency (2) 2 3" xfId="557"/>
    <cellStyle name="Enter Currency (2) 3" xfId="558"/>
    <cellStyle name="Enter Currency (2) 3 2" xfId="559"/>
    <cellStyle name="Enter Currency (2)_ТШО_январь_2012_ТЭП_final" xfId="560"/>
    <cellStyle name="Enter Units (0)" xfId="561"/>
    <cellStyle name="Enter Units (0) 2" xfId="562"/>
    <cellStyle name="Enter Units (0) 2 2" xfId="563"/>
    <cellStyle name="Enter Units (0) 2 3" xfId="564"/>
    <cellStyle name="Enter Units (0) 3" xfId="565"/>
    <cellStyle name="Enter Units (0) 3 2" xfId="566"/>
    <cellStyle name="Enter Units (0)_ТШО_январь_2012_ТЭП_final" xfId="567"/>
    <cellStyle name="Enter Units (1)" xfId="568"/>
    <cellStyle name="Enter Units (1) 2" xfId="569"/>
    <cellStyle name="Enter Units (1) 2 2" xfId="570"/>
    <cellStyle name="Enter Units (1) 2 3" xfId="571"/>
    <cellStyle name="Enter Units (1) 3" xfId="572"/>
    <cellStyle name="Enter Units (1) 3 2" xfId="573"/>
    <cellStyle name="Enter Units (1)_ТШО_январь_2012_ТЭП_final" xfId="574"/>
    <cellStyle name="Enter Units (2)" xfId="575"/>
    <cellStyle name="Enter Units (2) 2" xfId="576"/>
    <cellStyle name="Enter Units (2) 2 2" xfId="577"/>
    <cellStyle name="Enter Units (2) 2 3" xfId="578"/>
    <cellStyle name="Enter Units (2) 3" xfId="579"/>
    <cellStyle name="Enter Units (2) 3 2" xfId="580"/>
    <cellStyle name="Enter Units (2)_ТШО_январь_2012_ТЭП_final" xfId="581"/>
    <cellStyle name="Euro" xfId="582"/>
    <cellStyle name="Euro 2" xfId="583"/>
    <cellStyle name="Euro 3" xfId="584"/>
    <cellStyle name="Explanatory Text" xfId="585"/>
    <cellStyle name="Explanatory Text 2" xfId="586"/>
    <cellStyle name="EYInputValue" xfId="587"/>
    <cellStyle name="EYInputValue 2" xfId="588"/>
    <cellStyle name="EYNormal" xfId="589"/>
    <cellStyle name="EYTotal" xfId="590"/>
    <cellStyle name="Fixed" xfId="591"/>
    <cellStyle name="Followed Hyperlink" xfId="592"/>
    <cellStyle name="From" xfId="593"/>
    <cellStyle name="From 2" xfId="594"/>
    <cellStyle name="From 2 2" xfId="595"/>
    <cellStyle name="From 3" xfId="596"/>
    <cellStyle name="Good" xfId="597"/>
    <cellStyle name="Good 2" xfId="598"/>
    <cellStyle name="Good 3" xfId="599"/>
    <cellStyle name="Grey" xfId="600"/>
    <cellStyle name="Grey 2" xfId="601"/>
    <cellStyle name="Grey 2 2" xfId="602"/>
    <cellStyle name="Grey 3" xfId="603"/>
    <cellStyle name="header" xfId="604"/>
    <cellStyle name="Header1" xfId="605"/>
    <cellStyle name="Header1 2" xfId="606"/>
    <cellStyle name="Header1 2 2" xfId="607"/>
    <cellStyle name="Header1 3" xfId="608"/>
    <cellStyle name="Header2" xfId="609"/>
    <cellStyle name="Header2 2" xfId="610"/>
    <cellStyle name="Header2 2 2" xfId="611"/>
    <cellStyle name="Header2 3" xfId="612"/>
    <cellStyle name="Header2_ДДС " xfId="613"/>
    <cellStyle name="Heading" xfId="614"/>
    <cellStyle name="Heading 1" xfId="615"/>
    <cellStyle name="Heading 1 2" xfId="616"/>
    <cellStyle name="Heading 1 2 2" xfId="617"/>
    <cellStyle name="Heading 1 3" xfId="618"/>
    <cellStyle name="Heading 1 3 2" xfId="619"/>
    <cellStyle name="Heading 2" xfId="620"/>
    <cellStyle name="Heading 2 2" xfId="621"/>
    <cellStyle name="Heading 2 2 2" xfId="622"/>
    <cellStyle name="Heading 2 3" xfId="623"/>
    <cellStyle name="Heading 2 3 2" xfId="624"/>
    <cellStyle name="Heading 3" xfId="625"/>
    <cellStyle name="Heading 3 2" xfId="626"/>
    <cellStyle name="Heading 3 2 2" xfId="627"/>
    <cellStyle name="Heading 3 3" xfId="628"/>
    <cellStyle name="Heading 3 3 2" xfId="629"/>
    <cellStyle name="Heading 4" xfId="630"/>
    <cellStyle name="Heading 4 2" xfId="631"/>
    <cellStyle name="Heading 4 3" xfId="632"/>
    <cellStyle name="Heading 5" xfId="633"/>
    <cellStyle name="Heading 6" xfId="634"/>
    <cellStyle name="Heading_ДДС " xfId="635"/>
    <cellStyle name="Hyperlink" xfId="636"/>
    <cellStyle name="Hyperlink1" xfId="637"/>
    <cellStyle name="Hyperlink2" xfId="638"/>
    <cellStyle name="Hyperlink3" xfId="639"/>
    <cellStyle name="Îáű÷íűé_ďë.ńěĺňŕ99" xfId="640"/>
    <cellStyle name="Input" xfId="641"/>
    <cellStyle name="Input [yellow]" xfId="642"/>
    <cellStyle name="Input [yellow] 2" xfId="643"/>
    <cellStyle name="Input [yellow] 2 2" xfId="644"/>
    <cellStyle name="Input [yellow] 3" xfId="645"/>
    <cellStyle name="Input [yellow]_ДДС " xfId="646"/>
    <cellStyle name="Input 10" xfId="647"/>
    <cellStyle name="Input 11" xfId="648"/>
    <cellStyle name="Input 12" xfId="649"/>
    <cellStyle name="Input 13" xfId="650"/>
    <cellStyle name="Input 14" xfId="651"/>
    <cellStyle name="Input 15" xfId="652"/>
    <cellStyle name="Input 16" xfId="653"/>
    <cellStyle name="Input 16 2" xfId="654"/>
    <cellStyle name="Input 17" xfId="655"/>
    <cellStyle name="Input 18" xfId="656"/>
    <cellStyle name="Input 19" xfId="657"/>
    <cellStyle name="Input 2" xfId="658"/>
    <cellStyle name="Input 2 2" xfId="659"/>
    <cellStyle name="Input 20" xfId="660"/>
    <cellStyle name="Input 21" xfId="661"/>
    <cellStyle name="Input 22" xfId="662"/>
    <cellStyle name="Input 23" xfId="663"/>
    <cellStyle name="Input 24" xfId="664"/>
    <cellStyle name="Input 25" xfId="665"/>
    <cellStyle name="Input 26" xfId="666"/>
    <cellStyle name="Input 27" xfId="667"/>
    <cellStyle name="Input 27 2" xfId="668"/>
    <cellStyle name="Input 28" xfId="669"/>
    <cellStyle name="Input 28 2" xfId="670"/>
    <cellStyle name="Input 29" xfId="671"/>
    <cellStyle name="Input 29 2" xfId="672"/>
    <cellStyle name="Input 3" xfId="673"/>
    <cellStyle name="Input 3 2" xfId="674"/>
    <cellStyle name="Input 4" xfId="675"/>
    <cellStyle name="Input 4 2" xfId="676"/>
    <cellStyle name="Input 5" xfId="677"/>
    <cellStyle name="Input 5 2" xfId="678"/>
    <cellStyle name="Input 6" xfId="679"/>
    <cellStyle name="Input 6 2" xfId="680"/>
    <cellStyle name="Input 7" xfId="681"/>
    <cellStyle name="Input 8" xfId="682"/>
    <cellStyle name="Input 8 2" xfId="683"/>
    <cellStyle name="Input 9" xfId="684"/>
    <cellStyle name="Input_Cell" xfId="685"/>
    <cellStyle name="Link Currency (0)" xfId="686"/>
    <cellStyle name="Link Currency (0) 2" xfId="687"/>
    <cellStyle name="Link Currency (0) 2 2" xfId="688"/>
    <cellStyle name="Link Currency (0) 2 3" xfId="689"/>
    <cellStyle name="Link Currency (0) 3" xfId="690"/>
    <cellStyle name="Link Currency (0) 3 2" xfId="691"/>
    <cellStyle name="Link Currency (0)_ТШО_январь_2012_ТЭП_final" xfId="692"/>
    <cellStyle name="Link Currency (2)" xfId="693"/>
    <cellStyle name="Link Currency (2) 2" xfId="694"/>
    <cellStyle name="Link Currency (2) 2 2" xfId="695"/>
    <cellStyle name="Link Currency (2) 2 3" xfId="696"/>
    <cellStyle name="Link Currency (2) 3" xfId="697"/>
    <cellStyle name="Link Currency (2) 3 2" xfId="698"/>
    <cellStyle name="Link Currency (2)_ТШО_январь_2012_ТЭП_final" xfId="699"/>
    <cellStyle name="Link Units (0)" xfId="700"/>
    <cellStyle name="Link Units (0) 2" xfId="701"/>
    <cellStyle name="Link Units (0) 2 2" xfId="702"/>
    <cellStyle name="Link Units (0) 2 3" xfId="703"/>
    <cellStyle name="Link Units (0) 3" xfId="704"/>
    <cellStyle name="Link Units (0) 3 2" xfId="705"/>
    <cellStyle name="Link Units (0)_ТШО_январь_2012_ТЭП_final" xfId="706"/>
    <cellStyle name="Link Units (1)" xfId="707"/>
    <cellStyle name="Link Units (1) 2" xfId="708"/>
    <cellStyle name="Link Units (1) 2 2" xfId="709"/>
    <cellStyle name="Link Units (1) 2 3" xfId="710"/>
    <cellStyle name="Link Units (1) 3" xfId="711"/>
    <cellStyle name="Link Units (1) 3 2" xfId="712"/>
    <cellStyle name="Link Units (1)_ТШО_январь_2012_ТЭП_final" xfId="713"/>
    <cellStyle name="Link Units (2)" xfId="714"/>
    <cellStyle name="Link Units (2) 2" xfId="715"/>
    <cellStyle name="Link Units (2) 2 2" xfId="716"/>
    <cellStyle name="Link Units (2) 2 3" xfId="717"/>
    <cellStyle name="Link Units (2) 3" xfId="718"/>
    <cellStyle name="Link Units (2) 3 2" xfId="719"/>
    <cellStyle name="Link Units (2)_ТШО_январь_2012_ТЭП_final" xfId="720"/>
    <cellStyle name="Linked Cell" xfId="721"/>
    <cellStyle name="Linked Cell 2" xfId="722"/>
    <cellStyle name="Linked Cell 3" xfId="723"/>
    <cellStyle name="Millares [0]_CARAT SAPIC" xfId="724"/>
    <cellStyle name="Millares_CARAT SAPIC" xfId="725"/>
    <cellStyle name="Moneda [0]_CARAT SAPIC" xfId="726"/>
    <cellStyle name="Moneda_CARAT SAPIC" xfId="727"/>
    <cellStyle name="Neutral" xfId="728"/>
    <cellStyle name="Neutral 2" xfId="729"/>
    <cellStyle name="Norma11l" xfId="730"/>
    <cellStyle name="Normal - Style1" xfId="731"/>
    <cellStyle name="Normal - Style1 2" xfId="732"/>
    <cellStyle name="Normal - Style1 2 2" xfId="733"/>
    <cellStyle name="Normal - Style1 3" xfId="734"/>
    <cellStyle name="Normal - Style1 3 2" xfId="735"/>
    <cellStyle name="Normal - Style1 4" xfId="736"/>
    <cellStyle name="Normal - Style1 5" xfId="737"/>
    <cellStyle name="Normal - Style1 6" xfId="738"/>
    <cellStyle name="Normal - Style1 6 2" xfId="739"/>
    <cellStyle name="Normal 2" xfId="740"/>
    <cellStyle name="Normal 2 2" xfId="741"/>
    <cellStyle name="Normal 2 2 10" xfId="742"/>
    <cellStyle name="Normal 2 2 10 2" xfId="743"/>
    <cellStyle name="Normal 2 2 10 3" xfId="744"/>
    <cellStyle name="Normal 2 2 10 4" xfId="745"/>
    <cellStyle name="Normal 2 2 11" xfId="746"/>
    <cellStyle name="Normal 2 2 11 2" xfId="747"/>
    <cellStyle name="Normal 2 2 11 3" xfId="748"/>
    <cellStyle name="Normal 2 2 11 4" xfId="749"/>
    <cellStyle name="Normal 2 2 12" xfId="750"/>
    <cellStyle name="Normal 2 2 13" xfId="751"/>
    <cellStyle name="Normal 2 2 14" xfId="752"/>
    <cellStyle name="Normal 2 2 2" xfId="753"/>
    <cellStyle name="Normal 2 2 3" xfId="754"/>
    <cellStyle name="Normal 2 2 3 2" xfId="755"/>
    <cellStyle name="Normal 2 2 3 2 2" xfId="756"/>
    <cellStyle name="Normal 2 2 3 2 2 2" xfId="757"/>
    <cellStyle name="Normal 2 2 3 2 2 2 2" xfId="758"/>
    <cellStyle name="Normal 2 2 3 2 2 2 3" xfId="759"/>
    <cellStyle name="Normal 2 2 3 2 2 2 4" xfId="760"/>
    <cellStyle name="Normal 2 2 3 2 2 3" xfId="761"/>
    <cellStyle name="Normal 2 2 3 2 2 3 2" xfId="762"/>
    <cellStyle name="Normal 2 2 3 2 2 3 3" xfId="763"/>
    <cellStyle name="Normal 2 2 3 2 2 3 4" xfId="764"/>
    <cellStyle name="Normal 2 2 3 2 2 4" xfId="765"/>
    <cellStyle name="Normal 2 2 3 2 2 4 2" xfId="766"/>
    <cellStyle name="Normal 2 2 3 2 2 4 3" xfId="767"/>
    <cellStyle name="Normal 2 2 3 2 2 4 4" xfId="768"/>
    <cellStyle name="Normal 2 2 3 2 2 5" xfId="769"/>
    <cellStyle name="Normal 2 2 3 2 2 6" xfId="770"/>
    <cellStyle name="Normal 2 2 3 2 2 7" xfId="771"/>
    <cellStyle name="Normal 2 2 3 2 3" xfId="772"/>
    <cellStyle name="Normal 2 2 3 2 3 2" xfId="773"/>
    <cellStyle name="Normal 2 2 3 2 3 3" xfId="774"/>
    <cellStyle name="Normal 2 2 3 2 3 4" xfId="775"/>
    <cellStyle name="Normal 2 2 3 2 4" xfId="776"/>
    <cellStyle name="Normal 2 2 3 2 4 2" xfId="777"/>
    <cellStyle name="Normal 2 2 3 2 4 3" xfId="778"/>
    <cellStyle name="Normal 2 2 3 2 4 4" xfId="779"/>
    <cellStyle name="Normal 2 2 3 2 5" xfId="780"/>
    <cellStyle name="Normal 2 2 3 2 5 2" xfId="781"/>
    <cellStyle name="Normal 2 2 3 2 5 3" xfId="782"/>
    <cellStyle name="Normal 2 2 3 2 5 4" xfId="783"/>
    <cellStyle name="Normal 2 2 3 2 6" xfId="784"/>
    <cellStyle name="Normal 2 2 3 2 7" xfId="785"/>
    <cellStyle name="Normal 2 2 3 2 8" xfId="786"/>
    <cellStyle name="Normal 2 2 3 3" xfId="787"/>
    <cellStyle name="Normal 2 2 3 3 2" xfId="788"/>
    <cellStyle name="Normal 2 2 3 3 2 2" xfId="789"/>
    <cellStyle name="Normal 2 2 3 3 2 3" xfId="790"/>
    <cellStyle name="Normal 2 2 3 3 2 4" xfId="791"/>
    <cellStyle name="Normal 2 2 3 3 3" xfId="792"/>
    <cellStyle name="Normal 2 2 3 3 3 2" xfId="793"/>
    <cellStyle name="Normal 2 2 3 3 3 3" xfId="794"/>
    <cellStyle name="Normal 2 2 3 3 3 4" xfId="795"/>
    <cellStyle name="Normal 2 2 3 3 4" xfId="796"/>
    <cellStyle name="Normal 2 2 3 3 4 2" xfId="797"/>
    <cellStyle name="Normal 2 2 3 3 4 3" xfId="798"/>
    <cellStyle name="Normal 2 2 3 3 4 4" xfId="799"/>
    <cellStyle name="Normal 2 2 3 3 5" xfId="800"/>
    <cellStyle name="Normal 2 2 3 3 6" xfId="801"/>
    <cellStyle name="Normal 2 2 3 3 7" xfId="802"/>
    <cellStyle name="Normal 2 2 3 4" xfId="803"/>
    <cellStyle name="Normal 2 2 3 4 2" xfId="804"/>
    <cellStyle name="Normal 2 2 3 4 3" xfId="805"/>
    <cellStyle name="Normal 2 2 3 4 4" xfId="806"/>
    <cellStyle name="Normal 2 2 3 5" xfId="807"/>
    <cellStyle name="Normal 2 2 3 5 2" xfId="808"/>
    <cellStyle name="Normal 2 2 3 5 3" xfId="809"/>
    <cellStyle name="Normal 2 2 3 5 4" xfId="810"/>
    <cellStyle name="Normal 2 2 3 6" xfId="811"/>
    <cellStyle name="Normal 2 2 3 6 2" xfId="812"/>
    <cellStyle name="Normal 2 2 3 6 3" xfId="813"/>
    <cellStyle name="Normal 2 2 3 6 4" xfId="814"/>
    <cellStyle name="Normal 2 2 3 7" xfId="815"/>
    <cellStyle name="Normal 2 2 3 8" xfId="816"/>
    <cellStyle name="Normal 2 2 3 9" xfId="817"/>
    <cellStyle name="Normal 2 2 4" xfId="818"/>
    <cellStyle name="Normal 2 2 4 2" xfId="819"/>
    <cellStyle name="Normal 2 2 4 2 2" xfId="820"/>
    <cellStyle name="Normal 2 2 4 2 2 2" xfId="821"/>
    <cellStyle name="Normal 2 2 4 2 2 2 2" xfId="822"/>
    <cellStyle name="Normal 2 2 4 2 2 2 3" xfId="823"/>
    <cellStyle name="Normal 2 2 4 2 2 2 4" xfId="824"/>
    <cellStyle name="Normal 2 2 4 2 2 3" xfId="825"/>
    <cellStyle name="Normal 2 2 4 2 2 3 2" xfId="826"/>
    <cellStyle name="Normal 2 2 4 2 2 3 3" xfId="827"/>
    <cellStyle name="Normal 2 2 4 2 2 3 4" xfId="828"/>
    <cellStyle name="Normal 2 2 4 2 2 4" xfId="829"/>
    <cellStyle name="Normal 2 2 4 2 2 4 2" xfId="830"/>
    <cellStyle name="Normal 2 2 4 2 2 4 3" xfId="831"/>
    <cellStyle name="Normal 2 2 4 2 2 4 4" xfId="832"/>
    <cellStyle name="Normal 2 2 4 2 2 5" xfId="833"/>
    <cellStyle name="Normal 2 2 4 2 2 6" xfId="834"/>
    <cellStyle name="Normal 2 2 4 2 2 7" xfId="835"/>
    <cellStyle name="Normal 2 2 4 2 3" xfId="836"/>
    <cellStyle name="Normal 2 2 4 2 3 2" xfId="837"/>
    <cellStyle name="Normal 2 2 4 2 3 3" xfId="838"/>
    <cellStyle name="Normal 2 2 4 2 3 4" xfId="839"/>
    <cellStyle name="Normal 2 2 4 2 4" xfId="840"/>
    <cellStyle name="Normal 2 2 4 2 4 2" xfId="841"/>
    <cellStyle name="Normal 2 2 4 2 4 3" xfId="842"/>
    <cellStyle name="Normal 2 2 4 2 4 4" xfId="843"/>
    <cellStyle name="Normal 2 2 4 2 5" xfId="844"/>
    <cellStyle name="Normal 2 2 4 2 5 2" xfId="845"/>
    <cellStyle name="Normal 2 2 4 2 5 3" xfId="846"/>
    <cellStyle name="Normal 2 2 4 2 5 4" xfId="847"/>
    <cellStyle name="Normal 2 2 4 2 6" xfId="848"/>
    <cellStyle name="Normal 2 2 4 2 7" xfId="849"/>
    <cellStyle name="Normal 2 2 4 2 8" xfId="850"/>
    <cellStyle name="Normal 2 2 4 3" xfId="851"/>
    <cellStyle name="Normal 2 2 4 3 2" xfId="852"/>
    <cellStyle name="Normal 2 2 4 3 2 2" xfId="853"/>
    <cellStyle name="Normal 2 2 4 3 2 3" xfId="854"/>
    <cellStyle name="Normal 2 2 4 3 2 4" xfId="855"/>
    <cellStyle name="Normal 2 2 4 3 3" xfId="856"/>
    <cellStyle name="Normal 2 2 4 3 3 2" xfId="857"/>
    <cellStyle name="Normal 2 2 4 3 3 3" xfId="858"/>
    <cellStyle name="Normal 2 2 4 3 3 4" xfId="859"/>
    <cellStyle name="Normal 2 2 4 3 4" xfId="860"/>
    <cellStyle name="Normal 2 2 4 3 4 2" xfId="861"/>
    <cellStyle name="Normal 2 2 4 3 4 3" xfId="862"/>
    <cellStyle name="Normal 2 2 4 3 4 4" xfId="863"/>
    <cellStyle name="Normal 2 2 4 3 5" xfId="864"/>
    <cellStyle name="Normal 2 2 4 3 6" xfId="865"/>
    <cellStyle name="Normal 2 2 4 3 7" xfId="866"/>
    <cellStyle name="Normal 2 2 4 4" xfId="867"/>
    <cellStyle name="Normal 2 2 4 4 2" xfId="868"/>
    <cellStyle name="Normal 2 2 4 4 3" xfId="869"/>
    <cellStyle name="Normal 2 2 4 4 4" xfId="870"/>
    <cellStyle name="Normal 2 2 4 5" xfId="871"/>
    <cellStyle name="Normal 2 2 4 5 2" xfId="872"/>
    <cellStyle name="Normal 2 2 4 5 3" xfId="873"/>
    <cellStyle name="Normal 2 2 4 5 4" xfId="874"/>
    <cellStyle name="Normal 2 2 4 6" xfId="875"/>
    <cellStyle name="Normal 2 2 4 6 2" xfId="876"/>
    <cellStyle name="Normal 2 2 4 6 3" xfId="877"/>
    <cellStyle name="Normal 2 2 4 6 4" xfId="878"/>
    <cellStyle name="Normal 2 2 4 7" xfId="879"/>
    <cellStyle name="Normal 2 2 4 8" xfId="880"/>
    <cellStyle name="Normal 2 2 4 9" xfId="881"/>
    <cellStyle name="Normal 2 2 5" xfId="882"/>
    <cellStyle name="Normal 2 2 5 2" xfId="883"/>
    <cellStyle name="Normal 2 2 5 2 2" xfId="884"/>
    <cellStyle name="Normal 2 2 5 2 2 2" xfId="885"/>
    <cellStyle name="Normal 2 2 5 2 2 2 2" xfId="886"/>
    <cellStyle name="Normal 2 2 5 2 2 2 3" xfId="887"/>
    <cellStyle name="Normal 2 2 5 2 2 2 4" xfId="888"/>
    <cellStyle name="Normal 2 2 5 2 2 3" xfId="889"/>
    <cellStyle name="Normal 2 2 5 2 2 3 2" xfId="890"/>
    <cellStyle name="Normal 2 2 5 2 2 3 3" xfId="891"/>
    <cellStyle name="Normal 2 2 5 2 2 3 4" xfId="892"/>
    <cellStyle name="Normal 2 2 5 2 2 4" xfId="893"/>
    <cellStyle name="Normal 2 2 5 2 2 4 2" xfId="894"/>
    <cellStyle name="Normal 2 2 5 2 2 4 3" xfId="895"/>
    <cellStyle name="Normal 2 2 5 2 2 4 4" xfId="896"/>
    <cellStyle name="Normal 2 2 5 2 2 5" xfId="897"/>
    <cellStyle name="Normal 2 2 5 2 2 6" xfId="898"/>
    <cellStyle name="Normal 2 2 5 2 2 7" xfId="899"/>
    <cellStyle name="Normal 2 2 5 2 3" xfId="900"/>
    <cellStyle name="Normal 2 2 5 2 3 2" xfId="901"/>
    <cellStyle name="Normal 2 2 5 2 3 3" xfId="902"/>
    <cellStyle name="Normal 2 2 5 2 3 4" xfId="903"/>
    <cellStyle name="Normal 2 2 5 2 4" xfId="904"/>
    <cellStyle name="Normal 2 2 5 2 4 2" xfId="905"/>
    <cellStyle name="Normal 2 2 5 2 4 3" xfId="906"/>
    <cellStyle name="Normal 2 2 5 2 4 4" xfId="907"/>
    <cellStyle name="Normal 2 2 5 2 5" xfId="908"/>
    <cellStyle name="Normal 2 2 5 2 5 2" xfId="909"/>
    <cellStyle name="Normal 2 2 5 2 5 3" xfId="910"/>
    <cellStyle name="Normal 2 2 5 2 5 4" xfId="911"/>
    <cellStyle name="Normal 2 2 5 2 6" xfId="912"/>
    <cellStyle name="Normal 2 2 5 2 7" xfId="913"/>
    <cellStyle name="Normal 2 2 5 2 8" xfId="914"/>
    <cellStyle name="Normal 2 2 5 3" xfId="915"/>
    <cellStyle name="Normal 2 2 5 3 2" xfId="916"/>
    <cellStyle name="Normal 2 2 5 3 2 2" xfId="917"/>
    <cellStyle name="Normal 2 2 5 3 2 3" xfId="918"/>
    <cellStyle name="Normal 2 2 5 3 2 4" xfId="919"/>
    <cellStyle name="Normal 2 2 5 3 3" xfId="920"/>
    <cellStyle name="Normal 2 2 5 3 3 2" xfId="921"/>
    <cellStyle name="Normal 2 2 5 3 3 3" xfId="922"/>
    <cellStyle name="Normal 2 2 5 3 3 4" xfId="923"/>
    <cellStyle name="Normal 2 2 5 3 4" xfId="924"/>
    <cellStyle name="Normal 2 2 5 3 4 2" xfId="925"/>
    <cellStyle name="Normal 2 2 5 3 4 3" xfId="926"/>
    <cellStyle name="Normal 2 2 5 3 4 4" xfId="927"/>
    <cellStyle name="Normal 2 2 5 3 5" xfId="928"/>
    <cellStyle name="Normal 2 2 5 3 6" xfId="929"/>
    <cellStyle name="Normal 2 2 5 3 7" xfId="930"/>
    <cellStyle name="Normal 2 2 5 4" xfId="931"/>
    <cellStyle name="Normal 2 2 5 4 2" xfId="932"/>
    <cellStyle name="Normal 2 2 5 4 3" xfId="933"/>
    <cellStyle name="Normal 2 2 5 4 4" xfId="934"/>
    <cellStyle name="Normal 2 2 5 5" xfId="935"/>
    <cellStyle name="Normal 2 2 5 5 2" xfId="936"/>
    <cellStyle name="Normal 2 2 5 5 3" xfId="937"/>
    <cellStyle name="Normal 2 2 5 5 4" xfId="938"/>
    <cellStyle name="Normal 2 2 5 6" xfId="939"/>
    <cellStyle name="Normal 2 2 5 6 2" xfId="940"/>
    <cellStyle name="Normal 2 2 5 6 3" xfId="941"/>
    <cellStyle name="Normal 2 2 5 6 4" xfId="942"/>
    <cellStyle name="Normal 2 2 5 7" xfId="943"/>
    <cellStyle name="Normal 2 2 5 8" xfId="944"/>
    <cellStyle name="Normal 2 2 5 9" xfId="945"/>
    <cellStyle name="Normal 2 2 6" xfId="946"/>
    <cellStyle name="Normal 2 2 6 2" xfId="947"/>
    <cellStyle name="Normal 2 2 6 2 2" xfId="948"/>
    <cellStyle name="Normal 2 2 6 2 2 2" xfId="949"/>
    <cellStyle name="Normal 2 2 6 2 2 3" xfId="950"/>
    <cellStyle name="Normal 2 2 6 2 2 4" xfId="951"/>
    <cellStyle name="Normal 2 2 6 2 3" xfId="952"/>
    <cellStyle name="Normal 2 2 6 2 3 2" xfId="953"/>
    <cellStyle name="Normal 2 2 6 2 3 3" xfId="954"/>
    <cellStyle name="Normal 2 2 6 2 3 4" xfId="955"/>
    <cellStyle name="Normal 2 2 6 2 4" xfId="956"/>
    <cellStyle name="Normal 2 2 6 2 4 2" xfId="957"/>
    <cellStyle name="Normal 2 2 6 2 4 3" xfId="958"/>
    <cellStyle name="Normal 2 2 6 2 4 4" xfId="959"/>
    <cellStyle name="Normal 2 2 6 2 5" xfId="960"/>
    <cellStyle name="Normal 2 2 6 2 6" xfId="961"/>
    <cellStyle name="Normal 2 2 6 2 7" xfId="962"/>
    <cellStyle name="Normal 2 2 6 3" xfId="963"/>
    <cellStyle name="Normal 2 2 6 3 2" xfId="964"/>
    <cellStyle name="Normal 2 2 6 3 3" xfId="965"/>
    <cellStyle name="Normal 2 2 6 3 4" xfId="966"/>
    <cellStyle name="Normal 2 2 6 4" xfId="967"/>
    <cellStyle name="Normal 2 2 6 4 2" xfId="968"/>
    <cellStyle name="Normal 2 2 6 4 3" xfId="969"/>
    <cellStyle name="Normal 2 2 6 4 4" xfId="970"/>
    <cellStyle name="Normal 2 2 6 5" xfId="971"/>
    <cellStyle name="Normal 2 2 6 5 2" xfId="972"/>
    <cellStyle name="Normal 2 2 6 5 3" xfId="973"/>
    <cellStyle name="Normal 2 2 6 5 4" xfId="974"/>
    <cellStyle name="Normal 2 2 6 6" xfId="975"/>
    <cellStyle name="Normal 2 2 6 7" xfId="976"/>
    <cellStyle name="Normal 2 2 6 8" xfId="977"/>
    <cellStyle name="Normal 2 2 7" xfId="978"/>
    <cellStyle name="Normal 2 2 7 2" xfId="979"/>
    <cellStyle name="Normal 2 2 7 2 2" xfId="980"/>
    <cellStyle name="Normal 2 2 7 2 3" xfId="981"/>
    <cellStyle name="Normal 2 2 7 2 4" xfId="982"/>
    <cellStyle name="Normal 2 2 7 3" xfId="983"/>
    <cellStyle name="Normal 2 2 7 3 2" xfId="984"/>
    <cellStyle name="Normal 2 2 7 3 3" xfId="985"/>
    <cellStyle name="Normal 2 2 7 3 4" xfId="986"/>
    <cellStyle name="Normal 2 2 7 4" xfId="987"/>
    <cellStyle name="Normal 2 2 7 4 2" xfId="988"/>
    <cellStyle name="Normal 2 2 7 4 3" xfId="989"/>
    <cellStyle name="Normal 2 2 7 4 4" xfId="990"/>
    <cellStyle name="Normal 2 2 7 5" xfId="991"/>
    <cellStyle name="Normal 2 2 7 6" xfId="992"/>
    <cellStyle name="Normal 2 2 7 7" xfId="993"/>
    <cellStyle name="Normal 2 2 8" xfId="994"/>
    <cellStyle name="Normal 2 2 8 2" xfId="995"/>
    <cellStyle name="Normal 2 2 8 2 2" xfId="996"/>
    <cellStyle name="Normal 2 2 8 2 3" xfId="997"/>
    <cellStyle name="Normal 2 2 8 2 4" xfId="998"/>
    <cellStyle name="Normal 2 2 8 3" xfId="999"/>
    <cellStyle name="Normal 2 2 8 3 2" xfId="1000"/>
    <cellStyle name="Normal 2 2 8 3 3" xfId="1001"/>
    <cellStyle name="Normal 2 2 8 3 4" xfId="1002"/>
    <cellStyle name="Normal 2 2 8 4" xfId="1003"/>
    <cellStyle name="Normal 2 2 8 5" xfId="1004"/>
    <cellStyle name="Normal 2 2 8 6" xfId="1005"/>
    <cellStyle name="Normal 2 2 9" xfId="1006"/>
    <cellStyle name="Normal 2 2 9 2" xfId="1007"/>
    <cellStyle name="Normal 2 2 9 3" xfId="1008"/>
    <cellStyle name="Normal 2 2 9 4" xfId="1009"/>
    <cellStyle name="Normal 2 3" xfId="1010"/>
    <cellStyle name="Normal 2 3 2" xfId="1011"/>
    <cellStyle name="Normal 3" xfId="6"/>
    <cellStyle name="Normal 4" xfId="1012"/>
    <cellStyle name="Normal 4 10" xfId="1013"/>
    <cellStyle name="Normal 4 10 2" xfId="1014"/>
    <cellStyle name="Normal 4 10 3" xfId="1015"/>
    <cellStyle name="Normal 4 10 4" xfId="1016"/>
    <cellStyle name="Normal 4 11" xfId="1017"/>
    <cellStyle name="Normal 4 11 2" xfId="1018"/>
    <cellStyle name="Normal 4 11 3" xfId="1019"/>
    <cellStyle name="Normal 4 11 4" xfId="1020"/>
    <cellStyle name="Normal 4 12" xfId="1021"/>
    <cellStyle name="Normal 4 13" xfId="1022"/>
    <cellStyle name="Normal 4 14" xfId="1023"/>
    <cellStyle name="Normal 4 2" xfId="1024"/>
    <cellStyle name="Normal 4 3" xfId="1025"/>
    <cellStyle name="Normal 4 3 2" xfId="1026"/>
    <cellStyle name="Normal 4 3 2 2" xfId="1027"/>
    <cellStyle name="Normal 4 3 2 2 2" xfId="1028"/>
    <cellStyle name="Normal 4 3 2 2 2 2" xfId="1029"/>
    <cellStyle name="Normal 4 3 2 2 2 3" xfId="1030"/>
    <cellStyle name="Normal 4 3 2 2 2 4" xfId="1031"/>
    <cellStyle name="Normal 4 3 2 2 3" xfId="1032"/>
    <cellStyle name="Normal 4 3 2 2 3 2" xfId="1033"/>
    <cellStyle name="Normal 4 3 2 2 3 3" xfId="1034"/>
    <cellStyle name="Normal 4 3 2 2 3 4" xfId="1035"/>
    <cellStyle name="Normal 4 3 2 2 4" xfId="1036"/>
    <cellStyle name="Normal 4 3 2 2 4 2" xfId="1037"/>
    <cellStyle name="Normal 4 3 2 2 4 3" xfId="1038"/>
    <cellStyle name="Normal 4 3 2 2 4 4" xfId="1039"/>
    <cellStyle name="Normal 4 3 2 2 5" xfId="1040"/>
    <cellStyle name="Normal 4 3 2 2 6" xfId="1041"/>
    <cellStyle name="Normal 4 3 2 2 7" xfId="1042"/>
    <cellStyle name="Normal 4 3 2 3" xfId="1043"/>
    <cellStyle name="Normal 4 3 2 3 2" xfId="1044"/>
    <cellStyle name="Normal 4 3 2 3 3" xfId="1045"/>
    <cellStyle name="Normal 4 3 2 3 4" xfId="1046"/>
    <cellStyle name="Normal 4 3 2 4" xfId="1047"/>
    <cellStyle name="Normal 4 3 2 4 2" xfId="1048"/>
    <cellStyle name="Normal 4 3 2 4 3" xfId="1049"/>
    <cellStyle name="Normal 4 3 2 4 4" xfId="1050"/>
    <cellStyle name="Normal 4 3 2 5" xfId="1051"/>
    <cellStyle name="Normal 4 3 2 5 2" xfId="1052"/>
    <cellStyle name="Normal 4 3 2 5 3" xfId="1053"/>
    <cellStyle name="Normal 4 3 2 5 4" xfId="1054"/>
    <cellStyle name="Normal 4 3 2 6" xfId="1055"/>
    <cellStyle name="Normal 4 3 2 7" xfId="1056"/>
    <cellStyle name="Normal 4 3 2 8" xfId="1057"/>
    <cellStyle name="Normal 4 3 3" xfId="1058"/>
    <cellStyle name="Normal 4 3 3 2" xfId="1059"/>
    <cellStyle name="Normal 4 3 3 2 2" xfId="1060"/>
    <cellStyle name="Normal 4 3 3 2 3" xfId="1061"/>
    <cellStyle name="Normal 4 3 3 2 4" xfId="1062"/>
    <cellStyle name="Normal 4 3 3 3" xfId="1063"/>
    <cellStyle name="Normal 4 3 3 3 2" xfId="1064"/>
    <cellStyle name="Normal 4 3 3 3 3" xfId="1065"/>
    <cellStyle name="Normal 4 3 3 3 4" xfId="1066"/>
    <cellStyle name="Normal 4 3 3 4" xfId="1067"/>
    <cellStyle name="Normal 4 3 3 4 2" xfId="1068"/>
    <cellStyle name="Normal 4 3 3 4 3" xfId="1069"/>
    <cellStyle name="Normal 4 3 3 4 4" xfId="1070"/>
    <cellStyle name="Normal 4 3 3 5" xfId="1071"/>
    <cellStyle name="Normal 4 3 3 6" xfId="1072"/>
    <cellStyle name="Normal 4 3 3 7" xfId="1073"/>
    <cellStyle name="Normal 4 3 4" xfId="1074"/>
    <cellStyle name="Normal 4 3 4 2" xfId="1075"/>
    <cellStyle name="Normal 4 3 4 3" xfId="1076"/>
    <cellStyle name="Normal 4 3 4 4" xfId="1077"/>
    <cellStyle name="Normal 4 3 5" xfId="1078"/>
    <cellStyle name="Normal 4 3 5 2" xfId="1079"/>
    <cellStyle name="Normal 4 3 5 3" xfId="1080"/>
    <cellStyle name="Normal 4 3 5 4" xfId="1081"/>
    <cellStyle name="Normal 4 3 6" xfId="1082"/>
    <cellStyle name="Normal 4 3 6 2" xfId="1083"/>
    <cellStyle name="Normal 4 3 6 3" xfId="1084"/>
    <cellStyle name="Normal 4 3 6 4" xfId="1085"/>
    <cellStyle name="Normal 4 3 7" xfId="1086"/>
    <cellStyle name="Normal 4 3 8" xfId="1087"/>
    <cellStyle name="Normal 4 3 9" xfId="1088"/>
    <cellStyle name="Normal 4 4" xfId="1089"/>
    <cellStyle name="Normal 4 4 2" xfId="1090"/>
    <cellStyle name="Normal 4 4 2 2" xfId="1091"/>
    <cellStyle name="Normal 4 4 2 2 2" xfId="1092"/>
    <cellStyle name="Normal 4 4 2 2 2 2" xfId="1093"/>
    <cellStyle name="Normal 4 4 2 2 2 3" xfId="1094"/>
    <cellStyle name="Normal 4 4 2 2 2 4" xfId="1095"/>
    <cellStyle name="Normal 4 4 2 2 3" xfId="1096"/>
    <cellStyle name="Normal 4 4 2 2 3 2" xfId="1097"/>
    <cellStyle name="Normal 4 4 2 2 3 3" xfId="1098"/>
    <cellStyle name="Normal 4 4 2 2 3 4" xfId="1099"/>
    <cellStyle name="Normal 4 4 2 2 4" xfId="1100"/>
    <cellStyle name="Normal 4 4 2 2 4 2" xfId="1101"/>
    <cellStyle name="Normal 4 4 2 2 4 3" xfId="1102"/>
    <cellStyle name="Normal 4 4 2 2 4 4" xfId="1103"/>
    <cellStyle name="Normal 4 4 2 2 5" xfId="1104"/>
    <cellStyle name="Normal 4 4 2 2 6" xfId="1105"/>
    <cellStyle name="Normal 4 4 2 2 7" xfId="1106"/>
    <cellStyle name="Normal 4 4 2 3" xfId="1107"/>
    <cellStyle name="Normal 4 4 2 3 2" xfId="1108"/>
    <cellStyle name="Normal 4 4 2 3 3" xfId="1109"/>
    <cellStyle name="Normal 4 4 2 3 4" xfId="1110"/>
    <cellStyle name="Normal 4 4 2 4" xfId="1111"/>
    <cellStyle name="Normal 4 4 2 4 2" xfId="1112"/>
    <cellStyle name="Normal 4 4 2 4 3" xfId="1113"/>
    <cellStyle name="Normal 4 4 2 4 4" xfId="1114"/>
    <cellStyle name="Normal 4 4 2 5" xfId="1115"/>
    <cellStyle name="Normal 4 4 2 5 2" xfId="1116"/>
    <cellStyle name="Normal 4 4 2 5 3" xfId="1117"/>
    <cellStyle name="Normal 4 4 2 5 4" xfId="1118"/>
    <cellStyle name="Normal 4 4 2 6" xfId="1119"/>
    <cellStyle name="Normal 4 4 2 7" xfId="1120"/>
    <cellStyle name="Normal 4 4 2 8" xfId="1121"/>
    <cellStyle name="Normal 4 4 3" xfId="1122"/>
    <cellStyle name="Normal 4 4 3 2" xfId="1123"/>
    <cellStyle name="Normal 4 4 3 2 2" xfId="1124"/>
    <cellStyle name="Normal 4 4 3 2 3" xfId="1125"/>
    <cellStyle name="Normal 4 4 3 2 4" xfId="1126"/>
    <cellStyle name="Normal 4 4 3 3" xfId="1127"/>
    <cellStyle name="Normal 4 4 3 3 2" xfId="1128"/>
    <cellStyle name="Normal 4 4 3 3 3" xfId="1129"/>
    <cellStyle name="Normal 4 4 3 3 4" xfId="1130"/>
    <cellStyle name="Normal 4 4 3 4" xfId="1131"/>
    <cellStyle name="Normal 4 4 3 4 2" xfId="1132"/>
    <cellStyle name="Normal 4 4 3 4 3" xfId="1133"/>
    <cellStyle name="Normal 4 4 3 4 4" xfId="1134"/>
    <cellStyle name="Normal 4 4 3 5" xfId="1135"/>
    <cellStyle name="Normal 4 4 3 6" xfId="1136"/>
    <cellStyle name="Normal 4 4 3 7" xfId="1137"/>
    <cellStyle name="Normal 4 4 4" xfId="1138"/>
    <cellStyle name="Normal 4 4 4 2" xfId="1139"/>
    <cellStyle name="Normal 4 4 4 3" xfId="1140"/>
    <cellStyle name="Normal 4 4 4 4" xfId="1141"/>
    <cellStyle name="Normal 4 4 5" xfId="1142"/>
    <cellStyle name="Normal 4 4 5 2" xfId="1143"/>
    <cellStyle name="Normal 4 4 5 3" xfId="1144"/>
    <cellStyle name="Normal 4 4 5 4" xfId="1145"/>
    <cellStyle name="Normal 4 4 6" xfId="1146"/>
    <cellStyle name="Normal 4 4 6 2" xfId="1147"/>
    <cellStyle name="Normal 4 4 6 3" xfId="1148"/>
    <cellStyle name="Normal 4 4 6 4" xfId="1149"/>
    <cellStyle name="Normal 4 4 7" xfId="1150"/>
    <cellStyle name="Normal 4 4 8" xfId="1151"/>
    <cellStyle name="Normal 4 4 9" xfId="1152"/>
    <cellStyle name="Normal 4 5" xfId="1153"/>
    <cellStyle name="Normal 4 5 2" xfId="1154"/>
    <cellStyle name="Normal 4 5 2 2" xfId="1155"/>
    <cellStyle name="Normal 4 5 2 2 2" xfId="1156"/>
    <cellStyle name="Normal 4 5 2 2 2 2" xfId="1157"/>
    <cellStyle name="Normal 4 5 2 2 2 3" xfId="1158"/>
    <cellStyle name="Normal 4 5 2 2 2 4" xfId="1159"/>
    <cellStyle name="Normal 4 5 2 2 3" xfId="1160"/>
    <cellStyle name="Normal 4 5 2 2 3 2" xfId="1161"/>
    <cellStyle name="Normal 4 5 2 2 3 3" xfId="1162"/>
    <cellStyle name="Normal 4 5 2 2 3 4" xfId="1163"/>
    <cellStyle name="Normal 4 5 2 2 4" xfId="1164"/>
    <cellStyle name="Normal 4 5 2 2 4 2" xfId="1165"/>
    <cellStyle name="Normal 4 5 2 2 4 3" xfId="1166"/>
    <cellStyle name="Normal 4 5 2 2 4 4" xfId="1167"/>
    <cellStyle name="Normal 4 5 2 2 5" xfId="1168"/>
    <cellStyle name="Normal 4 5 2 2 6" xfId="1169"/>
    <cellStyle name="Normal 4 5 2 2 7" xfId="1170"/>
    <cellStyle name="Normal 4 5 2 3" xfId="1171"/>
    <cellStyle name="Normal 4 5 2 3 2" xfId="1172"/>
    <cellStyle name="Normal 4 5 2 3 3" xfId="1173"/>
    <cellStyle name="Normal 4 5 2 3 4" xfId="1174"/>
    <cellStyle name="Normal 4 5 2 4" xfId="1175"/>
    <cellStyle name="Normal 4 5 2 4 2" xfId="1176"/>
    <cellStyle name="Normal 4 5 2 4 3" xfId="1177"/>
    <cellStyle name="Normal 4 5 2 4 4" xfId="1178"/>
    <cellStyle name="Normal 4 5 2 5" xfId="1179"/>
    <cellStyle name="Normal 4 5 2 5 2" xfId="1180"/>
    <cellStyle name="Normal 4 5 2 5 3" xfId="1181"/>
    <cellStyle name="Normal 4 5 2 5 4" xfId="1182"/>
    <cellStyle name="Normal 4 5 2 6" xfId="1183"/>
    <cellStyle name="Normal 4 5 2 7" xfId="1184"/>
    <cellStyle name="Normal 4 5 2 8" xfId="1185"/>
    <cellStyle name="Normal 4 5 3" xfId="1186"/>
    <cellStyle name="Normal 4 5 3 2" xfId="1187"/>
    <cellStyle name="Normal 4 5 3 2 2" xfId="1188"/>
    <cellStyle name="Normal 4 5 3 2 3" xfId="1189"/>
    <cellStyle name="Normal 4 5 3 2 4" xfId="1190"/>
    <cellStyle name="Normal 4 5 3 3" xfId="1191"/>
    <cellStyle name="Normal 4 5 3 3 2" xfId="1192"/>
    <cellStyle name="Normal 4 5 3 3 3" xfId="1193"/>
    <cellStyle name="Normal 4 5 3 3 4" xfId="1194"/>
    <cellStyle name="Normal 4 5 3 4" xfId="1195"/>
    <cellStyle name="Normal 4 5 3 4 2" xfId="1196"/>
    <cellStyle name="Normal 4 5 3 4 3" xfId="1197"/>
    <cellStyle name="Normal 4 5 3 4 4" xfId="1198"/>
    <cellStyle name="Normal 4 5 3 5" xfId="1199"/>
    <cellStyle name="Normal 4 5 3 6" xfId="1200"/>
    <cellStyle name="Normal 4 5 3 7" xfId="1201"/>
    <cellStyle name="Normal 4 5 4" xfId="1202"/>
    <cellStyle name="Normal 4 5 4 2" xfId="1203"/>
    <cellStyle name="Normal 4 5 4 3" xfId="1204"/>
    <cellStyle name="Normal 4 5 4 4" xfId="1205"/>
    <cellStyle name="Normal 4 5 5" xfId="1206"/>
    <cellStyle name="Normal 4 5 5 2" xfId="1207"/>
    <cellStyle name="Normal 4 5 5 3" xfId="1208"/>
    <cellStyle name="Normal 4 5 5 4" xfId="1209"/>
    <cellStyle name="Normal 4 5 6" xfId="1210"/>
    <cellStyle name="Normal 4 5 6 2" xfId="1211"/>
    <cellStyle name="Normal 4 5 6 3" xfId="1212"/>
    <cellStyle name="Normal 4 5 6 4" xfId="1213"/>
    <cellStyle name="Normal 4 5 7" xfId="1214"/>
    <cellStyle name="Normal 4 5 8" xfId="1215"/>
    <cellStyle name="Normal 4 5 9" xfId="1216"/>
    <cellStyle name="Normal 4 6" xfId="1217"/>
    <cellStyle name="Normal 4 6 2" xfId="1218"/>
    <cellStyle name="Normal 4 6 2 2" xfId="1219"/>
    <cellStyle name="Normal 4 6 2 2 2" xfId="1220"/>
    <cellStyle name="Normal 4 6 2 2 3" xfId="1221"/>
    <cellStyle name="Normal 4 6 2 2 4" xfId="1222"/>
    <cellStyle name="Normal 4 6 2 3" xfId="1223"/>
    <cellStyle name="Normal 4 6 2 3 2" xfId="1224"/>
    <cellStyle name="Normal 4 6 2 3 3" xfId="1225"/>
    <cellStyle name="Normal 4 6 2 3 4" xfId="1226"/>
    <cellStyle name="Normal 4 6 2 4" xfId="1227"/>
    <cellStyle name="Normal 4 6 2 4 2" xfId="1228"/>
    <cellStyle name="Normal 4 6 2 4 3" xfId="1229"/>
    <cellStyle name="Normal 4 6 2 4 4" xfId="1230"/>
    <cellStyle name="Normal 4 6 2 5" xfId="1231"/>
    <cellStyle name="Normal 4 6 2 6" xfId="1232"/>
    <cellStyle name="Normal 4 6 2 7" xfId="1233"/>
    <cellStyle name="Normal 4 6 3" xfId="1234"/>
    <cellStyle name="Normal 4 6 3 2" xfId="1235"/>
    <cellStyle name="Normal 4 6 3 3" xfId="1236"/>
    <cellStyle name="Normal 4 6 3 4" xfId="1237"/>
    <cellStyle name="Normal 4 6 4" xfId="1238"/>
    <cellStyle name="Normal 4 6 4 2" xfId="1239"/>
    <cellStyle name="Normal 4 6 4 3" xfId="1240"/>
    <cellStyle name="Normal 4 6 4 4" xfId="1241"/>
    <cellStyle name="Normal 4 6 5" xfId="1242"/>
    <cellStyle name="Normal 4 6 5 2" xfId="1243"/>
    <cellStyle name="Normal 4 6 5 3" xfId="1244"/>
    <cellStyle name="Normal 4 6 5 4" xfId="1245"/>
    <cellStyle name="Normal 4 6 6" xfId="1246"/>
    <cellStyle name="Normal 4 6 7" xfId="1247"/>
    <cellStyle name="Normal 4 6 8" xfId="1248"/>
    <cellStyle name="Normal 4 7" xfId="1249"/>
    <cellStyle name="Normal 4 7 2" xfId="1250"/>
    <cellStyle name="Normal 4 7 2 2" xfId="1251"/>
    <cellStyle name="Normal 4 7 2 3" xfId="1252"/>
    <cellStyle name="Normal 4 7 2 4" xfId="1253"/>
    <cellStyle name="Normal 4 7 3" xfId="1254"/>
    <cellStyle name="Normal 4 7 3 2" xfId="1255"/>
    <cellStyle name="Normal 4 7 3 3" xfId="1256"/>
    <cellStyle name="Normal 4 7 3 4" xfId="1257"/>
    <cellStyle name="Normal 4 7 4" xfId="1258"/>
    <cellStyle name="Normal 4 7 4 2" xfId="1259"/>
    <cellStyle name="Normal 4 7 4 3" xfId="1260"/>
    <cellStyle name="Normal 4 7 4 4" xfId="1261"/>
    <cellStyle name="Normal 4 7 5" xfId="1262"/>
    <cellStyle name="Normal 4 7 6" xfId="1263"/>
    <cellStyle name="Normal 4 7 7" xfId="1264"/>
    <cellStyle name="Normal 4 8" xfId="1265"/>
    <cellStyle name="Normal 4 8 2" xfId="1266"/>
    <cellStyle name="Normal 4 8 2 2" xfId="1267"/>
    <cellStyle name="Normal 4 8 2 3" xfId="1268"/>
    <cellStyle name="Normal 4 8 2 4" xfId="1269"/>
    <cellStyle name="Normal 4 8 3" xfId="1270"/>
    <cellStyle name="Normal 4 8 3 2" xfId="1271"/>
    <cellStyle name="Normal 4 8 3 3" xfId="1272"/>
    <cellStyle name="Normal 4 8 3 4" xfId="1273"/>
    <cellStyle name="Normal 4 8 4" xfId="1274"/>
    <cellStyle name="Normal 4 8 5" xfId="1275"/>
    <cellStyle name="Normal 4 8 6" xfId="1276"/>
    <cellStyle name="Normal 4 9" xfId="1277"/>
    <cellStyle name="Normal 4 9 2" xfId="1278"/>
    <cellStyle name="Normal 4 9 3" xfId="1279"/>
    <cellStyle name="Normal 4 9 4" xfId="1280"/>
    <cellStyle name="Normal 5" xfId="1281"/>
    <cellStyle name="Normal 6" xfId="1282"/>
    <cellStyle name="Normal 7" xfId="1283"/>
    <cellStyle name="Normal 7 10" xfId="1284"/>
    <cellStyle name="Normal 7 10 2" xfId="1285"/>
    <cellStyle name="Normal 7 10 3" xfId="1286"/>
    <cellStyle name="Normal 7 10 4" xfId="1287"/>
    <cellStyle name="Normal 7 11" xfId="1288"/>
    <cellStyle name="Normal 7 11 2" xfId="1289"/>
    <cellStyle name="Normal 7 11 3" xfId="1290"/>
    <cellStyle name="Normal 7 11 4" xfId="1291"/>
    <cellStyle name="Normal 7 12" xfId="1292"/>
    <cellStyle name="Normal 7 13" xfId="1293"/>
    <cellStyle name="Normal 7 14" xfId="1294"/>
    <cellStyle name="Normal 7 15" xfId="1295"/>
    <cellStyle name="Normal 7 16" xfId="1296"/>
    <cellStyle name="Normal 7 17" xfId="5"/>
    <cellStyle name="Normal 7 2" xfId="1297"/>
    <cellStyle name="Normal 7 3" xfId="1298"/>
    <cellStyle name="Normal 7 3 2" xfId="1299"/>
    <cellStyle name="Normal 7 3 2 2" xfId="1300"/>
    <cellStyle name="Normal 7 3 2 2 2" xfId="1301"/>
    <cellStyle name="Normal 7 3 2 2 2 2" xfId="1302"/>
    <cellStyle name="Normal 7 3 2 2 2 3" xfId="1303"/>
    <cellStyle name="Normal 7 3 2 2 2 4" xfId="1304"/>
    <cellStyle name="Normal 7 3 2 2 3" xfId="1305"/>
    <cellStyle name="Normal 7 3 2 2 3 2" xfId="1306"/>
    <cellStyle name="Normal 7 3 2 2 3 3" xfId="1307"/>
    <cellStyle name="Normal 7 3 2 2 3 4" xfId="1308"/>
    <cellStyle name="Normal 7 3 2 2 4" xfId="1309"/>
    <cellStyle name="Normal 7 3 2 2 4 2" xfId="1310"/>
    <cellStyle name="Normal 7 3 2 2 4 3" xfId="1311"/>
    <cellStyle name="Normal 7 3 2 2 4 4" xfId="1312"/>
    <cellStyle name="Normal 7 3 2 2 5" xfId="1313"/>
    <cellStyle name="Normal 7 3 2 2 6" xfId="1314"/>
    <cellStyle name="Normal 7 3 2 2 7" xfId="1315"/>
    <cellStyle name="Normal 7 3 2 3" xfId="1316"/>
    <cellStyle name="Normal 7 3 2 3 2" xfId="1317"/>
    <cellStyle name="Normal 7 3 2 3 3" xfId="1318"/>
    <cellStyle name="Normal 7 3 2 3 4" xfId="1319"/>
    <cellStyle name="Normal 7 3 2 4" xfId="1320"/>
    <cellStyle name="Normal 7 3 2 4 2" xfId="1321"/>
    <cellStyle name="Normal 7 3 2 4 3" xfId="1322"/>
    <cellStyle name="Normal 7 3 2 4 4" xfId="1323"/>
    <cellStyle name="Normal 7 3 2 5" xfId="1324"/>
    <cellStyle name="Normal 7 3 2 5 2" xfId="1325"/>
    <cellStyle name="Normal 7 3 2 5 3" xfId="1326"/>
    <cellStyle name="Normal 7 3 2 5 4" xfId="1327"/>
    <cellStyle name="Normal 7 3 2 6" xfId="1328"/>
    <cellStyle name="Normal 7 3 2 7" xfId="1329"/>
    <cellStyle name="Normal 7 3 2 8" xfId="1330"/>
    <cellStyle name="Normal 7 3 3" xfId="1331"/>
    <cellStyle name="Normal 7 3 3 2" xfId="1332"/>
    <cellStyle name="Normal 7 3 3 2 2" xfId="1333"/>
    <cellStyle name="Normal 7 3 3 2 3" xfId="1334"/>
    <cellStyle name="Normal 7 3 3 2 4" xfId="1335"/>
    <cellStyle name="Normal 7 3 3 3" xfId="1336"/>
    <cellStyle name="Normal 7 3 3 3 2" xfId="1337"/>
    <cellStyle name="Normal 7 3 3 3 3" xfId="1338"/>
    <cellStyle name="Normal 7 3 3 3 4" xfId="1339"/>
    <cellStyle name="Normal 7 3 3 4" xfId="1340"/>
    <cellStyle name="Normal 7 3 3 4 2" xfId="1341"/>
    <cellStyle name="Normal 7 3 3 4 3" xfId="1342"/>
    <cellStyle name="Normal 7 3 3 4 4" xfId="1343"/>
    <cellStyle name="Normal 7 3 3 5" xfId="1344"/>
    <cellStyle name="Normal 7 3 3 6" xfId="1345"/>
    <cellStyle name="Normal 7 3 3 7" xfId="1346"/>
    <cellStyle name="Normal 7 3 4" xfId="1347"/>
    <cellStyle name="Normal 7 3 4 2" xfId="1348"/>
    <cellStyle name="Normal 7 3 4 3" xfId="1349"/>
    <cellStyle name="Normal 7 3 4 4" xfId="1350"/>
    <cellStyle name="Normal 7 3 5" xfId="1351"/>
    <cellStyle name="Normal 7 3 5 2" xfId="1352"/>
    <cellStyle name="Normal 7 3 5 3" xfId="1353"/>
    <cellStyle name="Normal 7 3 5 4" xfId="1354"/>
    <cellStyle name="Normal 7 3 6" xfId="1355"/>
    <cellStyle name="Normal 7 3 6 2" xfId="1356"/>
    <cellStyle name="Normal 7 3 6 3" xfId="1357"/>
    <cellStyle name="Normal 7 3 6 4" xfId="1358"/>
    <cellStyle name="Normal 7 3 7" xfId="1359"/>
    <cellStyle name="Normal 7 3 8" xfId="1360"/>
    <cellStyle name="Normal 7 3 9" xfId="1361"/>
    <cellStyle name="Normal 7 4" xfId="1362"/>
    <cellStyle name="Normal 7 4 2" xfId="1363"/>
    <cellStyle name="Normal 7 4 2 2" xfId="1364"/>
    <cellStyle name="Normal 7 4 2 2 2" xfId="1365"/>
    <cellStyle name="Normal 7 4 2 2 2 2" xfId="1366"/>
    <cellStyle name="Normal 7 4 2 2 2 3" xfId="1367"/>
    <cellStyle name="Normal 7 4 2 2 2 4" xfId="1368"/>
    <cellStyle name="Normal 7 4 2 2 3" xfId="1369"/>
    <cellStyle name="Normal 7 4 2 2 3 2" xfId="1370"/>
    <cellStyle name="Normal 7 4 2 2 3 3" xfId="1371"/>
    <cellStyle name="Normal 7 4 2 2 3 4" xfId="1372"/>
    <cellStyle name="Normal 7 4 2 2 4" xfId="1373"/>
    <cellStyle name="Normal 7 4 2 2 4 2" xfId="1374"/>
    <cellStyle name="Normal 7 4 2 2 4 3" xfId="1375"/>
    <cellStyle name="Normal 7 4 2 2 4 4" xfId="1376"/>
    <cellStyle name="Normal 7 4 2 2 5" xfId="1377"/>
    <cellStyle name="Normal 7 4 2 2 6" xfId="1378"/>
    <cellStyle name="Normal 7 4 2 2 7" xfId="1379"/>
    <cellStyle name="Normal 7 4 2 3" xfId="1380"/>
    <cellStyle name="Normal 7 4 2 3 2" xfId="1381"/>
    <cellStyle name="Normal 7 4 2 3 3" xfId="1382"/>
    <cellStyle name="Normal 7 4 2 3 4" xfId="1383"/>
    <cellStyle name="Normal 7 4 2 4" xfId="1384"/>
    <cellStyle name="Normal 7 4 2 4 2" xfId="1385"/>
    <cellStyle name="Normal 7 4 2 4 3" xfId="1386"/>
    <cellStyle name="Normal 7 4 2 4 4" xfId="1387"/>
    <cellStyle name="Normal 7 4 2 5" xfId="1388"/>
    <cellStyle name="Normal 7 4 2 5 2" xfId="1389"/>
    <cellStyle name="Normal 7 4 2 5 3" xfId="1390"/>
    <cellStyle name="Normal 7 4 2 5 4" xfId="1391"/>
    <cellStyle name="Normal 7 4 2 6" xfId="1392"/>
    <cellStyle name="Normal 7 4 2 7" xfId="1393"/>
    <cellStyle name="Normal 7 4 2 8" xfId="1394"/>
    <cellStyle name="Normal 7 4 3" xfId="1395"/>
    <cellStyle name="Normal 7 4 3 2" xfId="1396"/>
    <cellStyle name="Normal 7 4 3 2 2" xfId="1397"/>
    <cellStyle name="Normal 7 4 3 2 3" xfId="1398"/>
    <cellStyle name="Normal 7 4 3 2 4" xfId="1399"/>
    <cellStyle name="Normal 7 4 3 3" xfId="1400"/>
    <cellStyle name="Normal 7 4 3 3 2" xfId="1401"/>
    <cellStyle name="Normal 7 4 3 3 3" xfId="1402"/>
    <cellStyle name="Normal 7 4 3 3 4" xfId="1403"/>
    <cellStyle name="Normal 7 4 3 4" xfId="1404"/>
    <cellStyle name="Normal 7 4 3 4 2" xfId="1405"/>
    <cellStyle name="Normal 7 4 3 4 3" xfId="1406"/>
    <cellStyle name="Normal 7 4 3 4 4" xfId="1407"/>
    <cellStyle name="Normal 7 4 3 5" xfId="1408"/>
    <cellStyle name="Normal 7 4 3 6" xfId="1409"/>
    <cellStyle name="Normal 7 4 3 7" xfId="1410"/>
    <cellStyle name="Normal 7 4 4" xfId="1411"/>
    <cellStyle name="Normal 7 4 4 2" xfId="1412"/>
    <cellStyle name="Normal 7 4 4 3" xfId="1413"/>
    <cellStyle name="Normal 7 4 4 4" xfId="1414"/>
    <cellStyle name="Normal 7 4 5" xfId="1415"/>
    <cellStyle name="Normal 7 4 5 2" xfId="1416"/>
    <cellStyle name="Normal 7 4 5 3" xfId="1417"/>
    <cellStyle name="Normal 7 4 5 4" xfId="1418"/>
    <cellStyle name="Normal 7 4 6" xfId="1419"/>
    <cellStyle name="Normal 7 4 6 2" xfId="1420"/>
    <cellStyle name="Normal 7 4 6 3" xfId="1421"/>
    <cellStyle name="Normal 7 4 6 4" xfId="1422"/>
    <cellStyle name="Normal 7 4 7" xfId="1423"/>
    <cellStyle name="Normal 7 4 8" xfId="1424"/>
    <cellStyle name="Normal 7 4 9" xfId="1425"/>
    <cellStyle name="Normal 7 5" xfId="1426"/>
    <cellStyle name="Normal 7 5 2" xfId="1427"/>
    <cellStyle name="Normal 7 5 2 2" xfId="1428"/>
    <cellStyle name="Normal 7 5 2 2 2" xfId="1429"/>
    <cellStyle name="Normal 7 5 2 2 2 2" xfId="1430"/>
    <cellStyle name="Normal 7 5 2 2 2 3" xfId="1431"/>
    <cellStyle name="Normal 7 5 2 2 2 4" xfId="1432"/>
    <cellStyle name="Normal 7 5 2 2 3" xfId="1433"/>
    <cellStyle name="Normal 7 5 2 2 3 2" xfId="1434"/>
    <cellStyle name="Normal 7 5 2 2 3 3" xfId="1435"/>
    <cellStyle name="Normal 7 5 2 2 3 4" xfId="1436"/>
    <cellStyle name="Normal 7 5 2 2 4" xfId="1437"/>
    <cellStyle name="Normal 7 5 2 2 4 2" xfId="1438"/>
    <cellStyle name="Normal 7 5 2 2 4 3" xfId="1439"/>
    <cellStyle name="Normal 7 5 2 2 4 4" xfId="1440"/>
    <cellStyle name="Normal 7 5 2 2 5" xfId="1441"/>
    <cellStyle name="Normal 7 5 2 2 6" xfId="1442"/>
    <cellStyle name="Normal 7 5 2 2 7" xfId="1443"/>
    <cellStyle name="Normal 7 5 2 3" xfId="1444"/>
    <cellStyle name="Normal 7 5 2 3 2" xfId="1445"/>
    <cellStyle name="Normal 7 5 2 3 3" xfId="1446"/>
    <cellStyle name="Normal 7 5 2 3 4" xfId="1447"/>
    <cellStyle name="Normal 7 5 2 4" xfId="1448"/>
    <cellStyle name="Normal 7 5 2 4 2" xfId="1449"/>
    <cellStyle name="Normal 7 5 2 4 3" xfId="1450"/>
    <cellStyle name="Normal 7 5 2 4 4" xfId="1451"/>
    <cellStyle name="Normal 7 5 2 5" xfId="1452"/>
    <cellStyle name="Normal 7 5 2 5 2" xfId="1453"/>
    <cellStyle name="Normal 7 5 2 5 3" xfId="1454"/>
    <cellStyle name="Normal 7 5 2 5 4" xfId="1455"/>
    <cellStyle name="Normal 7 5 2 6" xfId="1456"/>
    <cellStyle name="Normal 7 5 2 7" xfId="1457"/>
    <cellStyle name="Normal 7 5 2 8" xfId="1458"/>
    <cellStyle name="Normal 7 5 3" xfId="1459"/>
    <cellStyle name="Normal 7 5 3 2" xfId="1460"/>
    <cellStyle name="Normal 7 5 3 2 2" xfId="1461"/>
    <cellStyle name="Normal 7 5 3 2 3" xfId="1462"/>
    <cellStyle name="Normal 7 5 3 2 4" xfId="1463"/>
    <cellStyle name="Normal 7 5 3 3" xfId="1464"/>
    <cellStyle name="Normal 7 5 3 3 2" xfId="1465"/>
    <cellStyle name="Normal 7 5 3 3 3" xfId="1466"/>
    <cellStyle name="Normal 7 5 3 3 4" xfId="1467"/>
    <cellStyle name="Normal 7 5 3 4" xfId="1468"/>
    <cellStyle name="Normal 7 5 3 4 2" xfId="1469"/>
    <cellStyle name="Normal 7 5 3 4 3" xfId="1470"/>
    <cellStyle name="Normal 7 5 3 4 4" xfId="1471"/>
    <cellStyle name="Normal 7 5 3 5" xfId="1472"/>
    <cellStyle name="Normal 7 5 3 6" xfId="1473"/>
    <cellStyle name="Normal 7 5 3 7" xfId="1474"/>
    <cellStyle name="Normal 7 5 4" xfId="1475"/>
    <cellStyle name="Normal 7 5 4 2" xfId="1476"/>
    <cellStyle name="Normal 7 5 4 3" xfId="1477"/>
    <cellStyle name="Normal 7 5 4 4" xfId="1478"/>
    <cellStyle name="Normal 7 5 5" xfId="1479"/>
    <cellStyle name="Normal 7 5 5 2" xfId="1480"/>
    <cellStyle name="Normal 7 5 5 3" xfId="1481"/>
    <cellStyle name="Normal 7 5 5 4" xfId="1482"/>
    <cellStyle name="Normal 7 5 6" xfId="1483"/>
    <cellStyle name="Normal 7 5 6 2" xfId="1484"/>
    <cellStyle name="Normal 7 5 6 3" xfId="1485"/>
    <cellStyle name="Normal 7 5 6 4" xfId="1486"/>
    <cellStyle name="Normal 7 5 7" xfId="1487"/>
    <cellStyle name="Normal 7 5 8" xfId="1488"/>
    <cellStyle name="Normal 7 5 9" xfId="1489"/>
    <cellStyle name="Normal 7 6" xfId="1490"/>
    <cellStyle name="Normal 7 6 2" xfId="1491"/>
    <cellStyle name="Normal 7 6 2 2" xfId="1492"/>
    <cellStyle name="Normal 7 6 2 2 2" xfId="1493"/>
    <cellStyle name="Normal 7 6 2 2 3" xfId="1494"/>
    <cellStyle name="Normal 7 6 2 2 4" xfId="1495"/>
    <cellStyle name="Normal 7 6 2 3" xfId="1496"/>
    <cellStyle name="Normal 7 6 2 3 2" xfId="1497"/>
    <cellStyle name="Normal 7 6 2 3 3" xfId="1498"/>
    <cellStyle name="Normal 7 6 2 3 4" xfId="1499"/>
    <cellStyle name="Normal 7 6 2 4" xfId="1500"/>
    <cellStyle name="Normal 7 6 2 4 2" xfId="1501"/>
    <cellStyle name="Normal 7 6 2 4 3" xfId="1502"/>
    <cellStyle name="Normal 7 6 2 4 4" xfId="1503"/>
    <cellStyle name="Normal 7 6 2 5" xfId="1504"/>
    <cellStyle name="Normal 7 6 2 6" xfId="1505"/>
    <cellStyle name="Normal 7 6 2 7" xfId="1506"/>
    <cellStyle name="Normal 7 6 3" xfId="1507"/>
    <cellStyle name="Normal 7 6 3 2" xfId="1508"/>
    <cellStyle name="Normal 7 6 3 3" xfId="1509"/>
    <cellStyle name="Normal 7 6 3 4" xfId="1510"/>
    <cellStyle name="Normal 7 6 4" xfId="1511"/>
    <cellStyle name="Normal 7 6 4 2" xfId="1512"/>
    <cellStyle name="Normal 7 6 4 3" xfId="1513"/>
    <cellStyle name="Normal 7 6 4 4" xfId="1514"/>
    <cellStyle name="Normal 7 6 5" xfId="1515"/>
    <cellStyle name="Normal 7 6 5 2" xfId="1516"/>
    <cellStyle name="Normal 7 6 5 3" xfId="1517"/>
    <cellStyle name="Normal 7 6 5 4" xfId="1518"/>
    <cellStyle name="Normal 7 6 6" xfId="1519"/>
    <cellStyle name="Normal 7 6 7" xfId="1520"/>
    <cellStyle name="Normal 7 6 8" xfId="1521"/>
    <cellStyle name="Normal 7 7" xfId="1522"/>
    <cellStyle name="Normal 7 7 2" xfId="1523"/>
    <cellStyle name="Normal 7 7 2 2" xfId="1524"/>
    <cellStyle name="Normal 7 7 2 3" xfId="1525"/>
    <cellStyle name="Normal 7 7 2 4" xfId="1526"/>
    <cellStyle name="Normal 7 7 3" xfId="1527"/>
    <cellStyle name="Normal 7 7 3 2" xfId="1528"/>
    <cellStyle name="Normal 7 7 3 3" xfId="1529"/>
    <cellStyle name="Normal 7 7 3 4" xfId="1530"/>
    <cellStyle name="Normal 7 7 4" xfId="1531"/>
    <cellStyle name="Normal 7 7 4 2" xfId="1532"/>
    <cellStyle name="Normal 7 7 4 3" xfId="1533"/>
    <cellStyle name="Normal 7 7 4 4" xfId="1534"/>
    <cellStyle name="Normal 7 7 5" xfId="1535"/>
    <cellStyle name="Normal 7 7 6" xfId="1536"/>
    <cellStyle name="Normal 7 7 7" xfId="1537"/>
    <cellStyle name="Normal 7 8" xfId="1538"/>
    <cellStyle name="Normal 7 8 2" xfId="1539"/>
    <cellStyle name="Normal 7 8 2 2" xfId="1540"/>
    <cellStyle name="Normal 7 8 2 3" xfId="1541"/>
    <cellStyle name="Normal 7 8 2 4" xfId="1542"/>
    <cellStyle name="Normal 7 8 3" xfId="1543"/>
    <cellStyle name="Normal 7 8 3 2" xfId="1544"/>
    <cellStyle name="Normal 7 8 3 3" xfId="1545"/>
    <cellStyle name="Normal 7 8 3 4" xfId="1546"/>
    <cellStyle name="Normal 7 8 4" xfId="1547"/>
    <cellStyle name="Normal 7 8 5" xfId="1548"/>
    <cellStyle name="Normal 7 8 6" xfId="1549"/>
    <cellStyle name="Normal 7 9" xfId="1550"/>
    <cellStyle name="Normal 7 9 2" xfId="1551"/>
    <cellStyle name="Normal 7 9 3" xfId="1552"/>
    <cellStyle name="Normal 7 9 4" xfId="1553"/>
    <cellStyle name="Normal 7_Отчет за январь 2015г_Отчет за март 2015г" xfId="1554"/>
    <cellStyle name="Normal 8" xfId="1555"/>
    <cellStyle name="Normal 8 10" xfId="1556"/>
    <cellStyle name="Normal 8 10 2" xfId="1557"/>
    <cellStyle name="Normal 8 10 3" xfId="1558"/>
    <cellStyle name="Normal 8 10 4" xfId="1559"/>
    <cellStyle name="Normal 8 11" xfId="1560"/>
    <cellStyle name="Normal 8 11 2" xfId="1561"/>
    <cellStyle name="Normal 8 11 3" xfId="1562"/>
    <cellStyle name="Normal 8 11 4" xfId="1563"/>
    <cellStyle name="Normal 8 12" xfId="1564"/>
    <cellStyle name="Normal 8 13" xfId="1565"/>
    <cellStyle name="Normal 8 14" xfId="1566"/>
    <cellStyle name="Normal 8 2" xfId="1567"/>
    <cellStyle name="Normal 8 3" xfId="1568"/>
    <cellStyle name="Normal 8 3 2" xfId="1569"/>
    <cellStyle name="Normal 8 3 2 2" xfId="1570"/>
    <cellStyle name="Normal 8 3 2 2 2" xfId="1571"/>
    <cellStyle name="Normal 8 3 2 2 2 2" xfId="1572"/>
    <cellStyle name="Normal 8 3 2 2 2 3" xfId="1573"/>
    <cellStyle name="Normal 8 3 2 2 2 4" xfId="1574"/>
    <cellStyle name="Normal 8 3 2 2 3" xfId="1575"/>
    <cellStyle name="Normal 8 3 2 2 3 2" xfId="1576"/>
    <cellStyle name="Normal 8 3 2 2 3 3" xfId="1577"/>
    <cellStyle name="Normal 8 3 2 2 3 4" xfId="1578"/>
    <cellStyle name="Normal 8 3 2 2 4" xfId="1579"/>
    <cellStyle name="Normal 8 3 2 2 4 2" xfId="1580"/>
    <cellStyle name="Normal 8 3 2 2 4 3" xfId="1581"/>
    <cellStyle name="Normal 8 3 2 2 4 4" xfId="1582"/>
    <cellStyle name="Normal 8 3 2 2 5" xfId="1583"/>
    <cellStyle name="Normal 8 3 2 2 6" xfId="1584"/>
    <cellStyle name="Normal 8 3 2 2 7" xfId="1585"/>
    <cellStyle name="Normal 8 3 2 3" xfId="1586"/>
    <cellStyle name="Normal 8 3 2 3 2" xfId="1587"/>
    <cellStyle name="Normal 8 3 2 3 3" xfId="1588"/>
    <cellStyle name="Normal 8 3 2 3 4" xfId="1589"/>
    <cellStyle name="Normal 8 3 2 4" xfId="1590"/>
    <cellStyle name="Normal 8 3 2 4 2" xfId="1591"/>
    <cellStyle name="Normal 8 3 2 4 3" xfId="1592"/>
    <cellStyle name="Normal 8 3 2 4 4" xfId="1593"/>
    <cellStyle name="Normal 8 3 2 5" xfId="1594"/>
    <cellStyle name="Normal 8 3 2 5 2" xfId="1595"/>
    <cellStyle name="Normal 8 3 2 5 3" xfId="1596"/>
    <cellStyle name="Normal 8 3 2 5 4" xfId="1597"/>
    <cellStyle name="Normal 8 3 2 6" xfId="1598"/>
    <cellStyle name="Normal 8 3 2 7" xfId="1599"/>
    <cellStyle name="Normal 8 3 2 8" xfId="1600"/>
    <cellStyle name="Normal 8 3 3" xfId="1601"/>
    <cellStyle name="Normal 8 3 3 2" xfId="1602"/>
    <cellStyle name="Normal 8 3 3 2 2" xfId="1603"/>
    <cellStyle name="Normal 8 3 3 2 3" xfId="1604"/>
    <cellStyle name="Normal 8 3 3 2 4" xfId="1605"/>
    <cellStyle name="Normal 8 3 3 3" xfId="1606"/>
    <cellStyle name="Normal 8 3 3 3 2" xfId="1607"/>
    <cellStyle name="Normal 8 3 3 3 3" xfId="1608"/>
    <cellStyle name="Normal 8 3 3 3 4" xfId="1609"/>
    <cellStyle name="Normal 8 3 3 4" xfId="1610"/>
    <cellStyle name="Normal 8 3 3 4 2" xfId="1611"/>
    <cellStyle name="Normal 8 3 3 4 3" xfId="1612"/>
    <cellStyle name="Normal 8 3 3 4 4" xfId="1613"/>
    <cellStyle name="Normal 8 3 3 5" xfId="1614"/>
    <cellStyle name="Normal 8 3 3 6" xfId="1615"/>
    <cellStyle name="Normal 8 3 3 7" xfId="1616"/>
    <cellStyle name="Normal 8 3 4" xfId="1617"/>
    <cellStyle name="Normal 8 3 4 2" xfId="1618"/>
    <cellStyle name="Normal 8 3 4 3" xfId="1619"/>
    <cellStyle name="Normal 8 3 4 4" xfId="1620"/>
    <cellStyle name="Normal 8 3 5" xfId="1621"/>
    <cellStyle name="Normal 8 3 5 2" xfId="1622"/>
    <cellStyle name="Normal 8 3 5 3" xfId="1623"/>
    <cellStyle name="Normal 8 3 5 4" xfId="1624"/>
    <cellStyle name="Normal 8 3 6" xfId="1625"/>
    <cellStyle name="Normal 8 3 6 2" xfId="1626"/>
    <cellStyle name="Normal 8 3 6 3" xfId="1627"/>
    <cellStyle name="Normal 8 3 6 4" xfId="1628"/>
    <cellStyle name="Normal 8 3 7" xfId="1629"/>
    <cellStyle name="Normal 8 3 8" xfId="1630"/>
    <cellStyle name="Normal 8 3 9" xfId="1631"/>
    <cellStyle name="Normal 8 4" xfId="1632"/>
    <cellStyle name="Normal 8 4 2" xfId="1633"/>
    <cellStyle name="Normal 8 4 2 2" xfId="1634"/>
    <cellStyle name="Normal 8 4 2 2 2" xfId="1635"/>
    <cellStyle name="Normal 8 4 2 2 2 2" xfId="1636"/>
    <cellStyle name="Normal 8 4 2 2 2 3" xfId="1637"/>
    <cellStyle name="Normal 8 4 2 2 2 4" xfId="1638"/>
    <cellStyle name="Normal 8 4 2 2 3" xfId="1639"/>
    <cellStyle name="Normal 8 4 2 2 3 2" xfId="1640"/>
    <cellStyle name="Normal 8 4 2 2 3 3" xfId="1641"/>
    <cellStyle name="Normal 8 4 2 2 3 4" xfId="1642"/>
    <cellStyle name="Normal 8 4 2 2 4" xfId="1643"/>
    <cellStyle name="Normal 8 4 2 2 4 2" xfId="1644"/>
    <cellStyle name="Normal 8 4 2 2 4 3" xfId="1645"/>
    <cellStyle name="Normal 8 4 2 2 4 4" xfId="1646"/>
    <cellStyle name="Normal 8 4 2 2 5" xfId="1647"/>
    <cellStyle name="Normal 8 4 2 2 6" xfId="1648"/>
    <cellStyle name="Normal 8 4 2 2 7" xfId="1649"/>
    <cellStyle name="Normal 8 4 2 3" xfId="1650"/>
    <cellStyle name="Normal 8 4 2 3 2" xfId="1651"/>
    <cellStyle name="Normal 8 4 2 3 3" xfId="1652"/>
    <cellStyle name="Normal 8 4 2 3 4" xfId="1653"/>
    <cellStyle name="Normal 8 4 2 4" xfId="1654"/>
    <cellStyle name="Normal 8 4 2 4 2" xfId="1655"/>
    <cellStyle name="Normal 8 4 2 4 3" xfId="1656"/>
    <cellStyle name="Normal 8 4 2 4 4" xfId="1657"/>
    <cellStyle name="Normal 8 4 2 5" xfId="1658"/>
    <cellStyle name="Normal 8 4 2 5 2" xfId="1659"/>
    <cellStyle name="Normal 8 4 2 5 3" xfId="1660"/>
    <cellStyle name="Normal 8 4 2 5 4" xfId="1661"/>
    <cellStyle name="Normal 8 4 2 6" xfId="1662"/>
    <cellStyle name="Normal 8 4 2 7" xfId="1663"/>
    <cellStyle name="Normal 8 4 2 8" xfId="1664"/>
    <cellStyle name="Normal 8 4 3" xfId="1665"/>
    <cellStyle name="Normal 8 4 3 2" xfId="1666"/>
    <cellStyle name="Normal 8 4 3 2 2" xfId="1667"/>
    <cellStyle name="Normal 8 4 3 2 3" xfId="1668"/>
    <cellStyle name="Normal 8 4 3 2 4" xfId="1669"/>
    <cellStyle name="Normal 8 4 3 3" xfId="1670"/>
    <cellStyle name="Normal 8 4 3 3 2" xfId="1671"/>
    <cellStyle name="Normal 8 4 3 3 3" xfId="1672"/>
    <cellStyle name="Normal 8 4 3 3 4" xfId="1673"/>
    <cellStyle name="Normal 8 4 3 4" xfId="1674"/>
    <cellStyle name="Normal 8 4 3 4 2" xfId="1675"/>
    <cellStyle name="Normal 8 4 3 4 3" xfId="1676"/>
    <cellStyle name="Normal 8 4 3 4 4" xfId="1677"/>
    <cellStyle name="Normal 8 4 3 5" xfId="1678"/>
    <cellStyle name="Normal 8 4 3 6" xfId="1679"/>
    <cellStyle name="Normal 8 4 3 7" xfId="1680"/>
    <cellStyle name="Normal 8 4 4" xfId="1681"/>
    <cellStyle name="Normal 8 4 4 2" xfId="1682"/>
    <cellStyle name="Normal 8 4 4 3" xfId="1683"/>
    <cellStyle name="Normal 8 4 4 4" xfId="1684"/>
    <cellStyle name="Normal 8 4 5" xfId="1685"/>
    <cellStyle name="Normal 8 4 5 2" xfId="1686"/>
    <cellStyle name="Normal 8 4 5 3" xfId="1687"/>
    <cellStyle name="Normal 8 4 5 4" xfId="1688"/>
    <cellStyle name="Normal 8 4 6" xfId="1689"/>
    <cellStyle name="Normal 8 4 6 2" xfId="1690"/>
    <cellStyle name="Normal 8 4 6 3" xfId="1691"/>
    <cellStyle name="Normal 8 4 6 4" xfId="1692"/>
    <cellStyle name="Normal 8 4 7" xfId="1693"/>
    <cellStyle name="Normal 8 4 8" xfId="1694"/>
    <cellStyle name="Normal 8 4 9" xfId="1695"/>
    <cellStyle name="Normal 8 5" xfId="1696"/>
    <cellStyle name="Normal 8 5 2" xfId="1697"/>
    <cellStyle name="Normal 8 5 2 2" xfId="1698"/>
    <cellStyle name="Normal 8 5 2 2 2" xfId="1699"/>
    <cellStyle name="Normal 8 5 2 2 2 2" xfId="1700"/>
    <cellStyle name="Normal 8 5 2 2 2 3" xfId="1701"/>
    <cellStyle name="Normal 8 5 2 2 2 4" xfId="1702"/>
    <cellStyle name="Normal 8 5 2 2 3" xfId="1703"/>
    <cellStyle name="Normal 8 5 2 2 3 2" xfId="1704"/>
    <cellStyle name="Normal 8 5 2 2 3 3" xfId="1705"/>
    <cellStyle name="Normal 8 5 2 2 3 4" xfId="1706"/>
    <cellStyle name="Normal 8 5 2 2 4" xfId="1707"/>
    <cellStyle name="Normal 8 5 2 2 4 2" xfId="1708"/>
    <cellStyle name="Normal 8 5 2 2 4 3" xfId="1709"/>
    <cellStyle name="Normal 8 5 2 2 4 4" xfId="1710"/>
    <cellStyle name="Normal 8 5 2 2 5" xfId="1711"/>
    <cellStyle name="Normal 8 5 2 2 6" xfId="1712"/>
    <cellStyle name="Normal 8 5 2 2 7" xfId="1713"/>
    <cellStyle name="Normal 8 5 2 3" xfId="1714"/>
    <cellStyle name="Normal 8 5 2 3 2" xfId="1715"/>
    <cellStyle name="Normal 8 5 2 3 3" xfId="1716"/>
    <cellStyle name="Normal 8 5 2 3 4" xfId="1717"/>
    <cellStyle name="Normal 8 5 2 4" xfId="1718"/>
    <cellStyle name="Normal 8 5 2 4 2" xfId="1719"/>
    <cellStyle name="Normal 8 5 2 4 3" xfId="1720"/>
    <cellStyle name="Normal 8 5 2 4 4" xfId="1721"/>
    <cellStyle name="Normal 8 5 2 5" xfId="1722"/>
    <cellStyle name="Normal 8 5 2 5 2" xfId="1723"/>
    <cellStyle name="Normal 8 5 2 5 3" xfId="1724"/>
    <cellStyle name="Normal 8 5 2 5 4" xfId="1725"/>
    <cellStyle name="Normal 8 5 2 6" xfId="1726"/>
    <cellStyle name="Normal 8 5 2 7" xfId="1727"/>
    <cellStyle name="Normal 8 5 2 8" xfId="1728"/>
    <cellStyle name="Normal 8 5 3" xfId="1729"/>
    <cellStyle name="Normal 8 5 3 2" xfId="1730"/>
    <cellStyle name="Normal 8 5 3 2 2" xfId="1731"/>
    <cellStyle name="Normal 8 5 3 2 3" xfId="1732"/>
    <cellStyle name="Normal 8 5 3 2 4" xfId="1733"/>
    <cellStyle name="Normal 8 5 3 3" xfId="1734"/>
    <cellStyle name="Normal 8 5 3 3 2" xfId="1735"/>
    <cellStyle name="Normal 8 5 3 3 3" xfId="1736"/>
    <cellStyle name="Normal 8 5 3 3 4" xfId="1737"/>
    <cellStyle name="Normal 8 5 3 4" xfId="1738"/>
    <cellStyle name="Normal 8 5 3 4 2" xfId="1739"/>
    <cellStyle name="Normal 8 5 3 4 3" xfId="1740"/>
    <cellStyle name="Normal 8 5 3 4 4" xfId="1741"/>
    <cellStyle name="Normal 8 5 3 5" xfId="1742"/>
    <cellStyle name="Normal 8 5 3 6" xfId="1743"/>
    <cellStyle name="Normal 8 5 3 7" xfId="1744"/>
    <cellStyle name="Normal 8 5 4" xfId="1745"/>
    <cellStyle name="Normal 8 5 4 2" xfId="1746"/>
    <cellStyle name="Normal 8 5 4 3" xfId="1747"/>
    <cellStyle name="Normal 8 5 4 4" xfId="1748"/>
    <cellStyle name="Normal 8 5 5" xfId="1749"/>
    <cellStyle name="Normal 8 5 5 2" xfId="1750"/>
    <cellStyle name="Normal 8 5 5 3" xfId="1751"/>
    <cellStyle name="Normal 8 5 5 4" xfId="1752"/>
    <cellStyle name="Normal 8 5 6" xfId="1753"/>
    <cellStyle name="Normal 8 5 6 2" xfId="1754"/>
    <cellStyle name="Normal 8 5 6 3" xfId="1755"/>
    <cellStyle name="Normal 8 5 6 4" xfId="1756"/>
    <cellStyle name="Normal 8 5 7" xfId="1757"/>
    <cellStyle name="Normal 8 5 8" xfId="1758"/>
    <cellStyle name="Normal 8 5 9" xfId="1759"/>
    <cellStyle name="Normal 8 6" xfId="1760"/>
    <cellStyle name="Normal 8 6 2" xfId="1761"/>
    <cellStyle name="Normal 8 6 2 2" xfId="1762"/>
    <cellStyle name="Normal 8 6 2 2 2" xfId="1763"/>
    <cellStyle name="Normal 8 6 2 2 3" xfId="1764"/>
    <cellStyle name="Normal 8 6 2 2 4" xfId="1765"/>
    <cellStyle name="Normal 8 6 2 3" xfId="1766"/>
    <cellStyle name="Normal 8 6 2 3 2" xfId="1767"/>
    <cellStyle name="Normal 8 6 2 3 3" xfId="1768"/>
    <cellStyle name="Normal 8 6 2 3 4" xfId="1769"/>
    <cellStyle name="Normal 8 6 2 4" xfId="1770"/>
    <cellStyle name="Normal 8 6 2 4 2" xfId="1771"/>
    <cellStyle name="Normal 8 6 2 4 3" xfId="1772"/>
    <cellStyle name="Normal 8 6 2 4 4" xfId="1773"/>
    <cellStyle name="Normal 8 6 2 5" xfId="1774"/>
    <cellStyle name="Normal 8 6 2 6" xfId="1775"/>
    <cellStyle name="Normal 8 6 2 7" xfId="1776"/>
    <cellStyle name="Normal 8 6 3" xfId="1777"/>
    <cellStyle name="Normal 8 6 3 2" xfId="1778"/>
    <cellStyle name="Normal 8 6 3 3" xfId="1779"/>
    <cellStyle name="Normal 8 6 3 4" xfId="1780"/>
    <cellStyle name="Normal 8 6 4" xfId="1781"/>
    <cellStyle name="Normal 8 6 4 2" xfId="1782"/>
    <cellStyle name="Normal 8 6 4 3" xfId="1783"/>
    <cellStyle name="Normal 8 6 4 4" xfId="1784"/>
    <cellStyle name="Normal 8 6 5" xfId="1785"/>
    <cellStyle name="Normal 8 6 5 2" xfId="1786"/>
    <cellStyle name="Normal 8 6 5 3" xfId="1787"/>
    <cellStyle name="Normal 8 6 5 4" xfId="1788"/>
    <cellStyle name="Normal 8 6 6" xfId="1789"/>
    <cellStyle name="Normal 8 6 7" xfId="1790"/>
    <cellStyle name="Normal 8 6 8" xfId="1791"/>
    <cellStyle name="Normal 8 7" xfId="1792"/>
    <cellStyle name="Normal 8 7 2" xfId="1793"/>
    <cellStyle name="Normal 8 7 2 2" xfId="1794"/>
    <cellStyle name="Normal 8 7 2 3" xfId="1795"/>
    <cellStyle name="Normal 8 7 2 4" xfId="1796"/>
    <cellStyle name="Normal 8 7 3" xfId="1797"/>
    <cellStyle name="Normal 8 7 3 2" xfId="1798"/>
    <cellStyle name="Normal 8 7 3 3" xfId="1799"/>
    <cellStyle name="Normal 8 7 3 4" xfId="1800"/>
    <cellStyle name="Normal 8 7 4" xfId="1801"/>
    <cellStyle name="Normal 8 7 4 2" xfId="1802"/>
    <cellStyle name="Normal 8 7 4 3" xfId="1803"/>
    <cellStyle name="Normal 8 7 4 4" xfId="1804"/>
    <cellStyle name="Normal 8 7 5" xfId="1805"/>
    <cellStyle name="Normal 8 7 6" xfId="1806"/>
    <cellStyle name="Normal 8 7 7" xfId="1807"/>
    <cellStyle name="Normal 8 8" xfId="1808"/>
    <cellStyle name="Normal 8 8 2" xfId="1809"/>
    <cellStyle name="Normal 8 8 2 2" xfId="1810"/>
    <cellStyle name="Normal 8 8 2 3" xfId="1811"/>
    <cellStyle name="Normal 8 8 2 4" xfId="1812"/>
    <cellStyle name="Normal 8 8 3" xfId="1813"/>
    <cellStyle name="Normal 8 8 3 2" xfId="1814"/>
    <cellStyle name="Normal 8 8 3 3" xfId="1815"/>
    <cellStyle name="Normal 8 8 3 4" xfId="1816"/>
    <cellStyle name="Normal 8 8 4" xfId="1817"/>
    <cellStyle name="Normal 8 8 5" xfId="1818"/>
    <cellStyle name="Normal 8 8 6" xfId="1819"/>
    <cellStyle name="Normal 8 9" xfId="1820"/>
    <cellStyle name="Normal 8 9 2" xfId="1821"/>
    <cellStyle name="Normal 8 9 3" xfId="1822"/>
    <cellStyle name="Normal 8 9 4" xfId="1823"/>
    <cellStyle name="Normal 8_Отчет за январь 2015г_Отчет за март 2015г" xfId="1824"/>
    <cellStyle name="Normal 9" xfId="1825"/>
    <cellStyle name="Normal_# 41-Market &amp;Trends" xfId="1826"/>
    <cellStyle name="Normal_~8842235" xfId="10961"/>
    <cellStyle name="Normal_2.50 - Исполнение за 1 кв. 2007 Конс" xfId="10963"/>
    <cellStyle name="Normal_SHEET" xfId="10964"/>
    <cellStyle name="Normal1" xfId="1827"/>
    <cellStyle name="Normal1 2" xfId="1828"/>
    <cellStyle name="Normal1 3" xfId="1829"/>
    <cellStyle name="normбlnм_laroux" xfId="1830"/>
    <cellStyle name="Note" xfId="1831"/>
    <cellStyle name="Note 2" xfId="1832"/>
    <cellStyle name="Note 3" xfId="1833"/>
    <cellStyle name="Note 3 2" xfId="1834"/>
    <cellStyle name="numbers" xfId="1835"/>
    <cellStyle name="numbers 10" xfId="1836"/>
    <cellStyle name="numbers 10 2" xfId="1837"/>
    <cellStyle name="numbers 2" xfId="1838"/>
    <cellStyle name="numbers 2 2" xfId="1839"/>
    <cellStyle name="numbers 3" xfId="1840"/>
    <cellStyle name="numbers 4" xfId="1841"/>
    <cellStyle name="numbers 4 2" xfId="1842"/>
    <cellStyle name="numbers 5" xfId="1843"/>
    <cellStyle name="numbers 6" xfId="1844"/>
    <cellStyle name="numbers 7" xfId="1845"/>
    <cellStyle name="numbers 7 2" xfId="1846"/>
    <cellStyle name="numbers 8" xfId="1847"/>
    <cellStyle name="numbers 9" xfId="1848"/>
    <cellStyle name="Option" xfId="1849"/>
    <cellStyle name="Output" xfId="1850"/>
    <cellStyle name="Output 2" xfId="1851"/>
    <cellStyle name="Output 3" xfId="1852"/>
    <cellStyle name="paint" xfId="1853"/>
    <cellStyle name="paint 2" xfId="1854"/>
    <cellStyle name="paint 2 2" xfId="1855"/>
    <cellStyle name="paint 3" xfId="1856"/>
    <cellStyle name="Percent (0)" xfId="1857"/>
    <cellStyle name="Percent (0) 10" xfId="1858"/>
    <cellStyle name="Percent (0) 10 2" xfId="1859"/>
    <cellStyle name="Percent (0) 2" xfId="1860"/>
    <cellStyle name="Percent (0) 2 2" xfId="1861"/>
    <cellStyle name="Percent (0) 3" xfId="1862"/>
    <cellStyle name="Percent (0) 4" xfId="1863"/>
    <cellStyle name="Percent (0) 4 2" xfId="1864"/>
    <cellStyle name="Percent (0) 5" xfId="1865"/>
    <cellStyle name="Percent (0) 6" xfId="1866"/>
    <cellStyle name="Percent (0) 7" xfId="1867"/>
    <cellStyle name="Percent (0) 7 2" xfId="1868"/>
    <cellStyle name="Percent (0) 8" xfId="1869"/>
    <cellStyle name="Percent (0) 9" xfId="1870"/>
    <cellStyle name="Percent [0]" xfId="1871"/>
    <cellStyle name="Percent [0] 2" xfId="1872"/>
    <cellStyle name="Percent [0] 2 2" xfId="1873"/>
    <cellStyle name="Percent [0] 3" xfId="1874"/>
    <cellStyle name="Percent [0]_ТШО_январь_2012_ТЭП_final" xfId="1875"/>
    <cellStyle name="Percent [00]" xfId="1876"/>
    <cellStyle name="Percent [00] 2" xfId="1877"/>
    <cellStyle name="Percent [00] 2 2" xfId="1878"/>
    <cellStyle name="Percent [00] 2 3" xfId="1879"/>
    <cellStyle name="Percent [00] 3" xfId="1880"/>
    <cellStyle name="Percent [00] 3 2" xfId="1881"/>
    <cellStyle name="Percent [00]_ТШО_январь_2012_ТЭП_final" xfId="1882"/>
    <cellStyle name="Percent [2]" xfId="1883"/>
    <cellStyle name="Percent [2] 2" xfId="1884"/>
    <cellStyle name="Percent [2] 2 2" xfId="1885"/>
    <cellStyle name="Percent [2] 3" xfId="1886"/>
    <cellStyle name="Percent [2] 4" xfId="1887"/>
    <cellStyle name="Percent [2] 4 2" xfId="1888"/>
    <cellStyle name="Percent [2] 5" xfId="1889"/>
    <cellStyle name="Percent [2] 6" xfId="1890"/>
    <cellStyle name="Percent [2] 7" xfId="1891"/>
    <cellStyle name="Percent [2] 8" xfId="1892"/>
    <cellStyle name="Percent [2] 9" xfId="1893"/>
    <cellStyle name="Percent [2] 9 2" xfId="1894"/>
    <cellStyle name="Percent 2" xfId="1895"/>
    <cellStyle name="Percent 3" xfId="1896"/>
    <cellStyle name="Percent_#6 Temps &amp; Contractors" xfId="1897"/>
    <cellStyle name="piw#" xfId="1898"/>
    <cellStyle name="piw# 2" xfId="1899"/>
    <cellStyle name="piw# 2 2" xfId="1900"/>
    <cellStyle name="piw# 3" xfId="1901"/>
    <cellStyle name="piw%" xfId="1902"/>
    <cellStyle name="piw% 2" xfId="1903"/>
    <cellStyle name="piw% 2 2" xfId="1904"/>
    <cellStyle name="piw% 3" xfId="1905"/>
    <cellStyle name="Porcentual_PROVBRID (2)" xfId="1906"/>
    <cellStyle name="PrePop Currency (0)" xfId="1907"/>
    <cellStyle name="PrePop Currency (0) 2" xfId="1908"/>
    <cellStyle name="PrePop Currency (0) 2 2" xfId="1909"/>
    <cellStyle name="PrePop Currency (0) 2 3" xfId="1910"/>
    <cellStyle name="PrePop Currency (0) 3" xfId="1911"/>
    <cellStyle name="PrePop Currency (0) 3 2" xfId="1912"/>
    <cellStyle name="PrePop Currency (0)_ТШО_январь_2012_ТЭП_final" xfId="1913"/>
    <cellStyle name="PrePop Currency (2)" xfId="1914"/>
    <cellStyle name="PrePop Currency (2) 2" xfId="1915"/>
    <cellStyle name="PrePop Currency (2) 2 2" xfId="1916"/>
    <cellStyle name="PrePop Currency (2) 2 3" xfId="1917"/>
    <cellStyle name="PrePop Currency (2) 3" xfId="1918"/>
    <cellStyle name="PrePop Currency (2) 3 2" xfId="1919"/>
    <cellStyle name="PrePop Currency (2)_ТШО_январь_2012_ТЭП_final" xfId="1920"/>
    <cellStyle name="PrePop Units (0)" xfId="1921"/>
    <cellStyle name="PrePop Units (0) 2" xfId="1922"/>
    <cellStyle name="PrePop Units (0) 2 2" xfId="1923"/>
    <cellStyle name="PrePop Units (0) 2 3" xfId="1924"/>
    <cellStyle name="PrePop Units (0) 3" xfId="1925"/>
    <cellStyle name="PrePop Units (0) 3 2" xfId="1926"/>
    <cellStyle name="PrePop Units (0)_ТШО_январь_2012_ТЭП_final" xfId="1927"/>
    <cellStyle name="PrePop Units (1)" xfId="1928"/>
    <cellStyle name="PrePop Units (1) 2" xfId="1929"/>
    <cellStyle name="PrePop Units (1) 2 2" xfId="1930"/>
    <cellStyle name="PrePop Units (1) 2 3" xfId="1931"/>
    <cellStyle name="PrePop Units (1) 3" xfId="1932"/>
    <cellStyle name="PrePop Units (1) 3 2" xfId="1933"/>
    <cellStyle name="PrePop Units (1)_ТШО_январь_2012_ТЭП_final" xfId="1934"/>
    <cellStyle name="PrePop Units (2)" xfId="1935"/>
    <cellStyle name="PrePop Units (2) 2" xfId="1936"/>
    <cellStyle name="PrePop Units (2) 2 2" xfId="1937"/>
    <cellStyle name="PrePop Units (2) 2 3" xfId="1938"/>
    <cellStyle name="PrePop Units (2) 3" xfId="1939"/>
    <cellStyle name="PrePop Units (2) 3 2" xfId="1940"/>
    <cellStyle name="PrePop Units (2)_ТШО_январь_2012_ТЭП_final" xfId="1941"/>
    <cellStyle name="Price_Body" xfId="1942"/>
    <cellStyle name="Rubles" xfId="1943"/>
    <cellStyle name="Rubles 2" xfId="1944"/>
    <cellStyle name="Rubles 3" xfId="1945"/>
    <cellStyle name="SAPBEXaggData" xfId="1946"/>
    <cellStyle name="SAPBEXaggDataEmph" xfId="1947"/>
    <cellStyle name="SAPBEXaggItem" xfId="1948"/>
    <cellStyle name="SAPBEXaggItemX" xfId="1949"/>
    <cellStyle name="SAPBEXchaText" xfId="1950"/>
    <cellStyle name="SAPBEXchaText 2" xfId="1951"/>
    <cellStyle name="SAPBEXchaText 3" xfId="1952"/>
    <cellStyle name="SAPBEXexcBad7" xfId="1953"/>
    <cellStyle name="SAPBEXexcBad8" xfId="1954"/>
    <cellStyle name="SAPBEXexcBad9" xfId="1955"/>
    <cellStyle name="SAPBEXexcCritical4" xfId="1956"/>
    <cellStyle name="SAPBEXexcCritical5" xfId="1957"/>
    <cellStyle name="SAPBEXexcCritical6" xfId="1958"/>
    <cellStyle name="SAPBEXexcGood1" xfId="1959"/>
    <cellStyle name="SAPBEXexcGood2" xfId="1960"/>
    <cellStyle name="SAPBEXexcGood3" xfId="1961"/>
    <cellStyle name="SAPBEXfilterDrill" xfId="1962"/>
    <cellStyle name="SAPBEXfilterItem" xfId="1963"/>
    <cellStyle name="SAPBEXfilterText" xfId="1964"/>
    <cellStyle name="SAPBEXfilterText 2" xfId="1965"/>
    <cellStyle name="SAPBEXfilterText_форма 1П" xfId="1966"/>
    <cellStyle name="SAPBEXformats" xfId="1967"/>
    <cellStyle name="SAPBEXheaderItem" xfId="1968"/>
    <cellStyle name="SAPBEXheaderItem 2" xfId="1969"/>
    <cellStyle name="SAPBEXheaderItem 3" xfId="1970"/>
    <cellStyle name="SAPBEXheaderItem_форма 1П" xfId="1971"/>
    <cellStyle name="SAPBEXheaderText" xfId="1972"/>
    <cellStyle name="SAPBEXheaderText 2" xfId="1973"/>
    <cellStyle name="SAPBEXheaderText 3" xfId="1974"/>
    <cellStyle name="SAPBEXheaderText_форма 1П" xfId="1975"/>
    <cellStyle name="SAPBEXHLevel0" xfId="1976"/>
    <cellStyle name="SAPBEXHLevel0X" xfId="1977"/>
    <cellStyle name="SAPBEXHLevel1" xfId="1978"/>
    <cellStyle name="SAPBEXHLevel1X" xfId="1979"/>
    <cellStyle name="SAPBEXHLevel2" xfId="1980"/>
    <cellStyle name="SAPBEXHLevel2X" xfId="1981"/>
    <cellStyle name="SAPBEXHLevel3" xfId="1982"/>
    <cellStyle name="SAPBEXHLevel3X" xfId="1983"/>
    <cellStyle name="SAPBEXresData" xfId="1984"/>
    <cellStyle name="SAPBEXresDataEmph" xfId="1985"/>
    <cellStyle name="SAPBEXresItem" xfId="1986"/>
    <cellStyle name="SAPBEXresItemX" xfId="1987"/>
    <cellStyle name="SAPBEXstdData" xfId="1988"/>
    <cellStyle name="SAPBEXstdData 2" xfId="1989"/>
    <cellStyle name="SAPBEXstdData 3" xfId="1990"/>
    <cellStyle name="SAPBEXstdDataEmph" xfId="1991"/>
    <cellStyle name="SAPBEXstdItem" xfId="1992"/>
    <cellStyle name="SAPBEXstdItem 2" xfId="1993"/>
    <cellStyle name="SAPBEXstdItem 3" xfId="1994"/>
    <cellStyle name="SAPBEXstdItemX" xfId="1995"/>
    <cellStyle name="SAPBEXstdItemX 2" xfId="1996"/>
    <cellStyle name="SAPBEXstdItemX 3" xfId="1997"/>
    <cellStyle name="SAPBEXtitle" xfId="1998"/>
    <cellStyle name="SAPBEXtitle 2" xfId="1999"/>
    <cellStyle name="SAPBEXtitle_форма 1П" xfId="2000"/>
    <cellStyle name="SAPBEXundefined" xfId="2001"/>
    <cellStyle name="SHEET" xfId="2002"/>
    <cellStyle name="stand_bord" xfId="2003"/>
    <cellStyle name="Style 1" xfId="2004"/>
    <cellStyle name="Style 2" xfId="2005"/>
    <cellStyle name="Style 2 2" xfId="2006"/>
    <cellStyle name="tabel" xfId="2007"/>
    <cellStyle name="Text Indent A" xfId="2008"/>
    <cellStyle name="Text Indent A 2" xfId="2009"/>
    <cellStyle name="Text Indent B" xfId="2010"/>
    <cellStyle name="Text Indent B 2" xfId="2011"/>
    <cellStyle name="Text Indent B 2 2" xfId="2012"/>
    <cellStyle name="Text Indent B 2 3" xfId="2013"/>
    <cellStyle name="Text Indent B 3" xfId="2014"/>
    <cellStyle name="Text Indent B 3 2" xfId="2015"/>
    <cellStyle name="Text Indent B_ТШО_январь_2012_ТЭП_final" xfId="2016"/>
    <cellStyle name="Text Indent C" xfId="2017"/>
    <cellStyle name="Text Indent C 2" xfId="2018"/>
    <cellStyle name="Text Indent C 2 2" xfId="2019"/>
    <cellStyle name="Text Indent C 2 3" xfId="2020"/>
    <cellStyle name="Text Indent C 3" xfId="2021"/>
    <cellStyle name="Text Indent C 3 2" xfId="2022"/>
    <cellStyle name="Text Indent C_ТШО_январь_2012_ТЭП_final" xfId="2023"/>
    <cellStyle name="Tickmark" xfId="2024"/>
    <cellStyle name="Tickmark 2" xfId="2025"/>
    <cellStyle name="Title" xfId="2026"/>
    <cellStyle name="Title 2" xfId="2027"/>
    <cellStyle name="Title 3" xfId="2028"/>
    <cellStyle name="Total" xfId="2029"/>
    <cellStyle name="Total 2" xfId="2030"/>
    <cellStyle name="Total 2 2" xfId="2031"/>
    <cellStyle name="Total 3" xfId="2032"/>
    <cellStyle name="Total 3 2" xfId="2033"/>
    <cellStyle name="Väliotsikko" xfId="2034"/>
    <cellStyle name="Warning Text" xfId="2035"/>
    <cellStyle name="Warning Text 2" xfId="2036"/>
    <cellStyle name="Акцент1 2" xfId="2037"/>
    <cellStyle name="Акцент1 3" xfId="2038"/>
    <cellStyle name="Акцент2 2" xfId="2039"/>
    <cellStyle name="Акцент2 3" xfId="2040"/>
    <cellStyle name="Акцент3 2" xfId="2041"/>
    <cellStyle name="Акцент3 3" xfId="2042"/>
    <cellStyle name="Акцент4 2" xfId="2043"/>
    <cellStyle name="Акцент4 3" xfId="2044"/>
    <cellStyle name="Акцент5 2" xfId="2045"/>
    <cellStyle name="Акцент5 3" xfId="2046"/>
    <cellStyle name="Акцент6 2" xfId="2047"/>
    <cellStyle name="Акцент6 3" xfId="2048"/>
    <cellStyle name="Беззащитный" xfId="2049"/>
    <cellStyle name="Беззащитный 2" xfId="2050"/>
    <cellStyle name="Беззащитный 2 2" xfId="2051"/>
    <cellStyle name="Беззащитный 3" xfId="2052"/>
    <cellStyle name="Беззащитный 4" xfId="2053"/>
    <cellStyle name="Ввод  2" xfId="2054"/>
    <cellStyle name="Ввод  2 2" xfId="2055"/>
    <cellStyle name="Ввод  2 3" xfId="2056"/>
    <cellStyle name="Ввод  3" xfId="2057"/>
    <cellStyle name="Ввод  3 2" xfId="2058"/>
    <cellStyle name="Ввод  3 3" xfId="2059"/>
    <cellStyle name="Вывод 2" xfId="2060"/>
    <cellStyle name="Вывод 2 2" xfId="2061"/>
    <cellStyle name="Вывод 2 3" xfId="2062"/>
    <cellStyle name="Вывод 3" xfId="2063"/>
    <cellStyle name="Вывод 3 2" xfId="2064"/>
    <cellStyle name="Вывод 3 3" xfId="2065"/>
    <cellStyle name="Вычисление 2" xfId="2066"/>
    <cellStyle name="Вычисление 2 2" xfId="2067"/>
    <cellStyle name="Вычисление 2 3" xfId="2068"/>
    <cellStyle name="Вычисление 3" xfId="2069"/>
    <cellStyle name="Вычисление 3 2" xfId="2070"/>
    <cellStyle name="Вычисление 3 3" xfId="2071"/>
    <cellStyle name="Гиперссылка 2" xfId="2072"/>
    <cellStyle name="Гиперссылка 2 2" xfId="2073"/>
    <cellStyle name="Гиперссылка 2 3" xfId="2074"/>
    <cellStyle name="Гиперссылка 2 4" xfId="2075"/>
    <cellStyle name="Гиперссылка 3" xfId="2076"/>
    <cellStyle name="Гиперссылка 3 2" xfId="2077"/>
    <cellStyle name="Гиперссылка 4" xfId="2078"/>
    <cellStyle name="Группа" xfId="2079"/>
    <cellStyle name="Группа 2" xfId="2080"/>
    <cellStyle name="Группа 2 2" xfId="2081"/>
    <cellStyle name="Группа 3" xfId="2082"/>
    <cellStyle name="Группа 4" xfId="2083"/>
    <cellStyle name="Дата" xfId="2084"/>
    <cellStyle name="ДАТА 2" xfId="2085"/>
    <cellStyle name="Дата 3" xfId="2086"/>
    <cellStyle name="Дата 4" xfId="2087"/>
    <cellStyle name="Дата 5" xfId="2088"/>
    <cellStyle name="Дата 6" xfId="2089"/>
    <cellStyle name="Денежный 2" xfId="2090"/>
    <cellStyle name="Денежный 2 2" xfId="2091"/>
    <cellStyle name="Денежный 2 3" xfId="2092"/>
    <cellStyle name="Длятекста" xfId="2093"/>
    <cellStyle name="Заголовок 1 10" xfId="2094"/>
    <cellStyle name="Заголовок 1 11" xfId="2095"/>
    <cellStyle name="Заголовок 1 12" xfId="2096"/>
    <cellStyle name="Заголовок 1 13" xfId="2097"/>
    <cellStyle name="Заголовок 1 14" xfId="2098"/>
    <cellStyle name="Заголовок 1 15" xfId="2099"/>
    <cellStyle name="Заголовок 1 16" xfId="2100"/>
    <cellStyle name="Заголовок 1 17" xfId="2101"/>
    <cellStyle name="Заголовок 1 18" xfId="2102"/>
    <cellStyle name="Заголовок 1 19" xfId="2103"/>
    <cellStyle name="Заголовок 1 2" xfId="2104"/>
    <cellStyle name="Заголовок 1 20" xfId="2105"/>
    <cellStyle name="Заголовок 1 21" xfId="2106"/>
    <cellStyle name="Заголовок 1 22" xfId="2107"/>
    <cellStyle name="Заголовок 1 23" xfId="2108"/>
    <cellStyle name="Заголовок 1 24" xfId="2109"/>
    <cellStyle name="Заголовок 1 25" xfId="2110"/>
    <cellStyle name="Заголовок 1 26" xfId="2111"/>
    <cellStyle name="Заголовок 1 27" xfId="2112"/>
    <cellStyle name="Заголовок 1 28" xfId="2113"/>
    <cellStyle name="Заголовок 1 29" xfId="2114"/>
    <cellStyle name="Заголовок 1 3" xfId="2115"/>
    <cellStyle name="Заголовок 1 30" xfId="2116"/>
    <cellStyle name="Заголовок 1 31" xfId="2117"/>
    <cellStyle name="Заголовок 1 32" xfId="2118"/>
    <cellStyle name="Заголовок 1 33" xfId="2119"/>
    <cellStyle name="Заголовок 1 34" xfId="2120"/>
    <cellStyle name="Заголовок 1 35" xfId="2121"/>
    <cellStyle name="Заголовок 1 36" xfId="2122"/>
    <cellStyle name="Заголовок 1 37" xfId="2123"/>
    <cellStyle name="Заголовок 1 38" xfId="2124"/>
    <cellStyle name="Заголовок 1 39" xfId="2125"/>
    <cellStyle name="Заголовок 1 4" xfId="2126"/>
    <cellStyle name="Заголовок 1 40" xfId="2127"/>
    <cellStyle name="Заголовок 1 41" xfId="2128"/>
    <cellStyle name="Заголовок 1 5" xfId="2129"/>
    <cellStyle name="Заголовок 1 6" xfId="2130"/>
    <cellStyle name="Заголовок 1 7" xfId="2131"/>
    <cellStyle name="Заголовок 1 8" xfId="2132"/>
    <cellStyle name="Заголовок 1 9" xfId="2133"/>
    <cellStyle name="Заголовок 2 2" xfId="2134"/>
    <cellStyle name="Заголовок 2 3" xfId="2135"/>
    <cellStyle name="Заголовок 3 10" xfId="2136"/>
    <cellStyle name="Заголовок 3 11" xfId="2137"/>
    <cellStyle name="Заголовок 3 12" xfId="2138"/>
    <cellStyle name="Заголовок 3 13" xfId="2139"/>
    <cellStyle name="Заголовок 3 14" xfId="2140"/>
    <cellStyle name="Заголовок 3 15" xfId="2141"/>
    <cellStyle name="Заголовок 3 16" xfId="2142"/>
    <cellStyle name="Заголовок 3 17" xfId="2143"/>
    <cellStyle name="Заголовок 3 18" xfId="2144"/>
    <cellStyle name="Заголовок 3 19" xfId="2145"/>
    <cellStyle name="Заголовок 3 2" xfId="2146"/>
    <cellStyle name="Заголовок 3 20" xfId="2147"/>
    <cellStyle name="Заголовок 3 21" xfId="2148"/>
    <cellStyle name="Заголовок 3 22" xfId="2149"/>
    <cellStyle name="Заголовок 3 23" xfId="2150"/>
    <cellStyle name="Заголовок 3 24" xfId="2151"/>
    <cellStyle name="Заголовок 3 25" xfId="2152"/>
    <cellStyle name="Заголовок 3 26" xfId="2153"/>
    <cellStyle name="Заголовок 3 27" xfId="2154"/>
    <cellStyle name="Заголовок 3 28" xfId="2155"/>
    <cellStyle name="Заголовок 3 29" xfId="2156"/>
    <cellStyle name="Заголовок 3 3" xfId="2157"/>
    <cellStyle name="Заголовок 3 30" xfId="2158"/>
    <cellStyle name="Заголовок 3 31" xfId="2159"/>
    <cellStyle name="Заголовок 3 32" xfId="2160"/>
    <cellStyle name="Заголовок 3 33" xfId="2161"/>
    <cellStyle name="Заголовок 3 34" xfId="2162"/>
    <cellStyle name="Заголовок 3 35" xfId="2163"/>
    <cellStyle name="Заголовок 3 36" xfId="2164"/>
    <cellStyle name="Заголовок 3 37" xfId="2165"/>
    <cellStyle name="Заголовок 3 38" xfId="2166"/>
    <cellStyle name="Заголовок 3 39" xfId="2167"/>
    <cellStyle name="Заголовок 3 4" xfId="2168"/>
    <cellStyle name="Заголовок 3 40" xfId="2169"/>
    <cellStyle name="Заголовок 3 41" xfId="2170"/>
    <cellStyle name="Заголовок 3 5" xfId="2171"/>
    <cellStyle name="Заголовок 3 6" xfId="2172"/>
    <cellStyle name="Заголовок 3 7" xfId="2173"/>
    <cellStyle name="Заголовок 3 8" xfId="2174"/>
    <cellStyle name="Заголовок 3 9" xfId="2175"/>
    <cellStyle name="Заголовок 4 10" xfId="2176"/>
    <cellStyle name="Заголовок 4 11" xfId="2177"/>
    <cellStyle name="Заголовок 4 12" xfId="2178"/>
    <cellStyle name="Заголовок 4 13" xfId="2179"/>
    <cellStyle name="Заголовок 4 14" xfId="2180"/>
    <cellStyle name="Заголовок 4 15" xfId="2181"/>
    <cellStyle name="Заголовок 4 16" xfId="2182"/>
    <cellStyle name="Заголовок 4 17" xfId="2183"/>
    <cellStyle name="Заголовок 4 18" xfId="2184"/>
    <cellStyle name="Заголовок 4 19" xfId="2185"/>
    <cellStyle name="Заголовок 4 2" xfId="2186"/>
    <cellStyle name="Заголовок 4 20" xfId="2187"/>
    <cellStyle name="Заголовок 4 21" xfId="2188"/>
    <cellStyle name="Заголовок 4 22" xfId="2189"/>
    <cellStyle name="Заголовок 4 23" xfId="2190"/>
    <cellStyle name="Заголовок 4 24" xfId="2191"/>
    <cellStyle name="Заголовок 4 25" xfId="2192"/>
    <cellStyle name="Заголовок 4 26" xfId="2193"/>
    <cellStyle name="Заголовок 4 27" xfId="2194"/>
    <cellStyle name="Заголовок 4 28" xfId="2195"/>
    <cellStyle name="Заголовок 4 29" xfId="2196"/>
    <cellStyle name="Заголовок 4 3" xfId="2197"/>
    <cellStyle name="Заголовок 4 30" xfId="2198"/>
    <cellStyle name="Заголовок 4 31" xfId="2199"/>
    <cellStyle name="Заголовок 4 32" xfId="2200"/>
    <cellStyle name="Заголовок 4 33" xfId="2201"/>
    <cellStyle name="Заголовок 4 34" xfId="2202"/>
    <cellStyle name="Заголовок 4 35" xfId="2203"/>
    <cellStyle name="Заголовок 4 36" xfId="2204"/>
    <cellStyle name="Заголовок 4 37" xfId="2205"/>
    <cellStyle name="Заголовок 4 38" xfId="2206"/>
    <cellStyle name="Заголовок 4 39" xfId="2207"/>
    <cellStyle name="Заголовок 4 4" xfId="2208"/>
    <cellStyle name="Заголовок 4 40" xfId="2209"/>
    <cellStyle name="Заголовок 4 41" xfId="2210"/>
    <cellStyle name="Заголовок 4 5" xfId="2211"/>
    <cellStyle name="Заголовок 4 6" xfId="2212"/>
    <cellStyle name="Заголовок 4 7" xfId="2213"/>
    <cellStyle name="Заголовок 4 8" xfId="2214"/>
    <cellStyle name="Заголовок 4 9" xfId="2215"/>
    <cellStyle name="ЗАГОЛОВОК1" xfId="2216"/>
    <cellStyle name="ЗАГОЛОВОК2" xfId="2217"/>
    <cellStyle name="Защитный" xfId="2218"/>
    <cellStyle name="Защитный 2" xfId="2219"/>
    <cellStyle name="Защитный 2 2" xfId="2220"/>
    <cellStyle name="Защитный 3" xfId="2221"/>
    <cellStyle name="Защитный 4" xfId="2222"/>
    <cellStyle name="Звезды" xfId="2223"/>
    <cellStyle name="Звезды 2" xfId="2224"/>
    <cellStyle name="Звезды 2 2" xfId="2225"/>
    <cellStyle name="Звезды 3" xfId="2226"/>
    <cellStyle name="Звезды 3 2" xfId="2227"/>
    <cellStyle name="Звезды 4" xfId="2228"/>
    <cellStyle name="Звезды 5" xfId="2229"/>
    <cellStyle name="Звезды 6" xfId="2230"/>
    <cellStyle name="Звезды 7" xfId="2231"/>
    <cellStyle name="Звезды 7 2" xfId="2232"/>
    <cellStyle name="Звезды_Выгрузка ТЭП (январь 2012) от 13.02.2012" xfId="2233"/>
    <cellStyle name="Итог 2" xfId="2234"/>
    <cellStyle name="Итог 2 2" xfId="2235"/>
    <cellStyle name="Итог 2 3" xfId="2236"/>
    <cellStyle name="Итог 2 4" xfId="2237"/>
    <cellStyle name="Итог 3" xfId="2238"/>
    <cellStyle name="Итог 3 2" xfId="2239"/>
    <cellStyle name="Итог 3 3" xfId="2240"/>
    <cellStyle name="Итог 3 4" xfId="2241"/>
    <cellStyle name="ИТОГОВЫЙ" xfId="2242"/>
    <cellStyle name="КАНДАГАЧ тел3-33-96" xfId="2243"/>
    <cellStyle name="КАНДАГАЧ тел3-33-96 10" xfId="2244"/>
    <cellStyle name="КАНДАГАЧ тел3-33-96 11" xfId="2245"/>
    <cellStyle name="КАНДАГАЧ тел3-33-96 12" xfId="2246"/>
    <cellStyle name="КАНДАГАЧ тел3-33-96 13" xfId="2247"/>
    <cellStyle name="КАНДАГАЧ тел3-33-96 14" xfId="2248"/>
    <cellStyle name="КАНДАГАЧ тел3-33-96 15" xfId="2249"/>
    <cellStyle name="КАНДАГАЧ тел3-33-96 16" xfId="2250"/>
    <cellStyle name="КАНДАГАЧ тел3-33-96 17" xfId="2251"/>
    <cellStyle name="КАНДАГАЧ тел3-33-96 18" xfId="2252"/>
    <cellStyle name="КАНДАГАЧ тел3-33-96 19" xfId="2253"/>
    <cellStyle name="КАНДАГАЧ тел3-33-96 2" xfId="2254"/>
    <cellStyle name="КАНДАГАЧ тел3-33-96 2 2" xfId="2255"/>
    <cellStyle name="КАНДАГАЧ тел3-33-96 20" xfId="2256"/>
    <cellStyle name="КАНДАГАЧ тел3-33-96 21" xfId="2257"/>
    <cellStyle name="КАНДАГАЧ тел3-33-96 22" xfId="2258"/>
    <cellStyle name="КАНДАГАЧ тел3-33-96 23" xfId="2259"/>
    <cellStyle name="КАНДАГАЧ тел3-33-96 24" xfId="2260"/>
    <cellStyle name="КАНДАГАЧ тел3-33-96 25" xfId="2261"/>
    <cellStyle name="КАНДАГАЧ тел3-33-96 26" xfId="2262"/>
    <cellStyle name="КАНДАГАЧ тел3-33-96 27" xfId="2263"/>
    <cellStyle name="КАНДАГАЧ тел3-33-96 28" xfId="2264"/>
    <cellStyle name="КАНДАГАЧ тел3-33-96 29" xfId="2265"/>
    <cellStyle name="КАНДАГАЧ тел3-33-96 3" xfId="2266"/>
    <cellStyle name="КАНДАГАЧ тел3-33-96 30" xfId="2267"/>
    <cellStyle name="КАНДАГАЧ тел3-33-96 31" xfId="2268"/>
    <cellStyle name="КАНДАГАЧ тел3-33-96 32" xfId="2269"/>
    <cellStyle name="КАНДАГАЧ тел3-33-96 33" xfId="2270"/>
    <cellStyle name="КАНДАГАЧ тел3-33-96 34" xfId="2271"/>
    <cellStyle name="КАНДАГАЧ тел3-33-96 35" xfId="2272"/>
    <cellStyle name="КАНДАГАЧ тел3-33-96 36" xfId="2273"/>
    <cellStyle name="КАНДАГАЧ тел3-33-96 37" xfId="2274"/>
    <cellStyle name="КАНДАГАЧ тел3-33-96 38" xfId="2275"/>
    <cellStyle name="КАНДАГАЧ тел3-33-96 39" xfId="2276"/>
    <cellStyle name="КАНДАГАЧ тел3-33-96 4" xfId="2277"/>
    <cellStyle name="КАНДАГАЧ тел3-33-96 4 2" xfId="2278"/>
    <cellStyle name="КАНДАГАЧ тел3-33-96 40" xfId="2279"/>
    <cellStyle name="КАНДАГАЧ тел3-33-96 41" xfId="2280"/>
    <cellStyle name="КАНДАГАЧ тел3-33-96 42" xfId="2281"/>
    <cellStyle name="КАНДАГАЧ тел3-33-96 43" xfId="2282"/>
    <cellStyle name="КАНДАГАЧ тел3-33-96 44" xfId="2283"/>
    <cellStyle name="КАНДАГАЧ тел3-33-96 45" xfId="2284"/>
    <cellStyle name="КАНДАГАЧ тел3-33-96 46" xfId="2285"/>
    <cellStyle name="КАНДАГАЧ тел3-33-96 47" xfId="2286"/>
    <cellStyle name="КАНДАГАЧ тел3-33-96 48" xfId="2287"/>
    <cellStyle name="КАНДАГАЧ тел3-33-96 48 2" xfId="2288"/>
    <cellStyle name="КАНДАГАЧ тел3-33-96 5" xfId="2289"/>
    <cellStyle name="КАНДАГАЧ тел3-33-96 6" xfId="2290"/>
    <cellStyle name="КАНДАГАЧ тел3-33-96 7" xfId="2291"/>
    <cellStyle name="КАНДАГАЧ тел3-33-96 8" xfId="2292"/>
    <cellStyle name="КАНДАГАЧ тел3-33-96 8 2" xfId="2293"/>
    <cellStyle name="КАНДАГАЧ тел3-33-96 9" xfId="2294"/>
    <cellStyle name="КАНДАГАЧ тел3-33-96_Информация по исп. договоров на 01.02.15г." xfId="2295"/>
    <cellStyle name="Контрольная ячейка 2" xfId="2296"/>
    <cellStyle name="Контрольная ячейка 3" xfId="2297"/>
    <cellStyle name="Название 10" xfId="2298"/>
    <cellStyle name="Название 11" xfId="2299"/>
    <cellStyle name="Название 12" xfId="2300"/>
    <cellStyle name="Название 13" xfId="2301"/>
    <cellStyle name="Название 14" xfId="2302"/>
    <cellStyle name="Название 15" xfId="2303"/>
    <cellStyle name="Название 16" xfId="2304"/>
    <cellStyle name="Название 17" xfId="2305"/>
    <cellStyle name="Название 18" xfId="2306"/>
    <cellStyle name="Название 19" xfId="2307"/>
    <cellStyle name="Название 2" xfId="2308"/>
    <cellStyle name="Название 2 2" xfId="2309"/>
    <cellStyle name="Название 2 3" xfId="2310"/>
    <cellStyle name="Название 20" xfId="2311"/>
    <cellStyle name="Название 21" xfId="2312"/>
    <cellStyle name="Название 22" xfId="2313"/>
    <cellStyle name="Название 23" xfId="2314"/>
    <cellStyle name="Название 24" xfId="2315"/>
    <cellStyle name="Название 25" xfId="2316"/>
    <cellStyle name="Название 26" xfId="2317"/>
    <cellStyle name="Название 27" xfId="2318"/>
    <cellStyle name="Название 28" xfId="2319"/>
    <cellStyle name="Название 29" xfId="2320"/>
    <cellStyle name="Название 3" xfId="2321"/>
    <cellStyle name="Название 3 10" xfId="2322"/>
    <cellStyle name="Название 3 11" xfId="2323"/>
    <cellStyle name="Название 3 12" xfId="2324"/>
    <cellStyle name="Название 3 13" xfId="2325"/>
    <cellStyle name="Название 3 14" xfId="2326"/>
    <cellStyle name="Название 3 15" xfId="2327"/>
    <cellStyle name="Название 3 16" xfId="2328"/>
    <cellStyle name="Название 3 17" xfId="2329"/>
    <cellStyle name="Название 3 18" xfId="2330"/>
    <cellStyle name="Название 3 19" xfId="2331"/>
    <cellStyle name="Название 3 2" xfId="2332"/>
    <cellStyle name="Название 3 2 2" xfId="2333"/>
    <cellStyle name="Название 3 20" xfId="2334"/>
    <cellStyle name="Название 3 21" xfId="2335"/>
    <cellStyle name="Название 3 22" xfId="2336"/>
    <cellStyle name="Название 3 23" xfId="2337"/>
    <cellStyle name="Название 3 24" xfId="2338"/>
    <cellStyle name="Название 3 25" xfId="2339"/>
    <cellStyle name="Название 3 26" xfId="2340"/>
    <cellStyle name="Название 3 27" xfId="2341"/>
    <cellStyle name="Название 3 28" xfId="2342"/>
    <cellStyle name="Название 3 29" xfId="2343"/>
    <cellStyle name="Название 3 3" xfId="2344"/>
    <cellStyle name="Название 3 30" xfId="2345"/>
    <cellStyle name="Название 3 31" xfId="2346"/>
    <cellStyle name="Название 3 32" xfId="2347"/>
    <cellStyle name="Название 3 33" xfId="2348"/>
    <cellStyle name="Название 3 34" xfId="2349"/>
    <cellStyle name="Название 3 35" xfId="2350"/>
    <cellStyle name="Название 3 36" xfId="2351"/>
    <cellStyle name="Название 3 37" xfId="2352"/>
    <cellStyle name="Название 3 38" xfId="2353"/>
    <cellStyle name="Название 3 39" xfId="2354"/>
    <cellStyle name="Название 3 4" xfId="2355"/>
    <cellStyle name="Название 3 40" xfId="2356"/>
    <cellStyle name="Название 3 41" xfId="2357"/>
    <cellStyle name="Название 3 5" xfId="2358"/>
    <cellStyle name="Название 3 6" xfId="2359"/>
    <cellStyle name="Название 3 7" xfId="2360"/>
    <cellStyle name="Название 3 8" xfId="2361"/>
    <cellStyle name="Название 3 9" xfId="2362"/>
    <cellStyle name="Название 30" xfId="2363"/>
    <cellStyle name="Название 31" xfId="2364"/>
    <cellStyle name="Название 32" xfId="2365"/>
    <cellStyle name="Название 33" xfId="2366"/>
    <cellStyle name="Название 34" xfId="2367"/>
    <cellStyle name="Название 35" xfId="2368"/>
    <cellStyle name="Название 36" xfId="2369"/>
    <cellStyle name="Название 37" xfId="2370"/>
    <cellStyle name="Название 38" xfId="2371"/>
    <cellStyle name="Название 39" xfId="2372"/>
    <cellStyle name="Название 4" xfId="2373"/>
    <cellStyle name="Название 4 2" xfId="2374"/>
    <cellStyle name="Название 40" xfId="2375"/>
    <cellStyle name="Название 41" xfId="2376"/>
    <cellStyle name="Название 42" xfId="2377"/>
    <cellStyle name="Название 43" xfId="2378"/>
    <cellStyle name="Название 44" xfId="2379"/>
    <cellStyle name="Название 45" xfId="2380"/>
    <cellStyle name="Название 45 2" xfId="2381"/>
    <cellStyle name="Название 5" xfId="2382"/>
    <cellStyle name="Название 5 2" xfId="2383"/>
    <cellStyle name="Название 5 2 2" xfId="2384"/>
    <cellStyle name="Название 6" xfId="2385"/>
    <cellStyle name="Название 7" xfId="2386"/>
    <cellStyle name="Название 8" xfId="2387"/>
    <cellStyle name="Название 9" xfId="2388"/>
    <cellStyle name="Нейтральный 2" xfId="2389"/>
    <cellStyle name="Нейтральный 3" xfId="2390"/>
    <cellStyle name="Обычный" xfId="0" builtinId="0"/>
    <cellStyle name="Обычный 10" xfId="2391"/>
    <cellStyle name="Обычный 10 2" xfId="2392"/>
    <cellStyle name="Обычный 10 2 2" xfId="2393"/>
    <cellStyle name="Обычный 100" xfId="2394"/>
    <cellStyle name="Обычный 100 2" xfId="2395"/>
    <cellStyle name="Обычный 101" xfId="2396"/>
    <cellStyle name="Обычный 101 2" xfId="2397"/>
    <cellStyle name="Обычный 101 2 2" xfId="2398"/>
    <cellStyle name="Обычный 101 2 3" xfId="2399"/>
    <cellStyle name="Обычный 101 2 4" xfId="2400"/>
    <cellStyle name="Обычный 101 3" xfId="2401"/>
    <cellStyle name="Обычный 101 3 2" xfId="2402"/>
    <cellStyle name="Обычный 101 3 3" xfId="2403"/>
    <cellStyle name="Обычный 101 3 4" xfId="2404"/>
    <cellStyle name="Обычный 101 4" xfId="2405"/>
    <cellStyle name="Обычный 101 4 2" xfId="2406"/>
    <cellStyle name="Обычный 101 4 3" xfId="2407"/>
    <cellStyle name="Обычный 101 4 4" xfId="2408"/>
    <cellStyle name="Обычный 101 5" xfId="2409"/>
    <cellStyle name="Обычный 101 6" xfId="2410"/>
    <cellStyle name="Обычный 101 7" xfId="2411"/>
    <cellStyle name="Обычный 102" xfId="2412"/>
    <cellStyle name="Обычный 103" xfId="2413"/>
    <cellStyle name="Обычный 104" xfId="2414"/>
    <cellStyle name="Обычный 105" xfId="2415"/>
    <cellStyle name="Обычный 105 2" xfId="2416"/>
    <cellStyle name="Обычный 106" xfId="2417"/>
    <cellStyle name="Обычный 107" xfId="10958"/>
    <cellStyle name="Обычный 11" xfId="2418"/>
    <cellStyle name="Обычный 11 2" xfId="2419"/>
    <cellStyle name="Обычный 11 2 2" xfId="2420"/>
    <cellStyle name="Обычный 11 2 2 2" xfId="2421"/>
    <cellStyle name="Обычный 11 2 2 2 2" xfId="2422"/>
    <cellStyle name="Обычный 11 2 2 2 2 2" xfId="2423"/>
    <cellStyle name="Обычный 11 2 2 2 2 3" xfId="2424"/>
    <cellStyle name="Обычный 11 2 2 2 2 4" xfId="2425"/>
    <cellStyle name="Обычный 11 2 2 2 3" xfId="2426"/>
    <cellStyle name="Обычный 11 2 2 2 3 2" xfId="2427"/>
    <cellStyle name="Обычный 11 2 2 2 3 3" xfId="2428"/>
    <cellStyle name="Обычный 11 2 2 2 3 4" xfId="2429"/>
    <cellStyle name="Обычный 11 2 2 2 4" xfId="2430"/>
    <cellStyle name="Обычный 11 2 2 2 4 2" xfId="2431"/>
    <cellStyle name="Обычный 11 2 2 2 4 3" xfId="2432"/>
    <cellStyle name="Обычный 11 2 2 2 4 4" xfId="2433"/>
    <cellStyle name="Обычный 11 2 2 2 5" xfId="2434"/>
    <cellStyle name="Обычный 11 2 2 2 6" xfId="2435"/>
    <cellStyle name="Обычный 11 2 2 2 7" xfId="2436"/>
    <cellStyle name="Обычный 11 2 2 3" xfId="2437"/>
    <cellStyle name="Обычный 11 2 2 3 2" xfId="2438"/>
    <cellStyle name="Обычный 11 2 2 3 3" xfId="2439"/>
    <cellStyle name="Обычный 11 2 2 3 4" xfId="2440"/>
    <cellStyle name="Обычный 11 2 2 4" xfId="2441"/>
    <cellStyle name="Обычный 11 2 2 4 2" xfId="2442"/>
    <cellStyle name="Обычный 11 2 2 4 3" xfId="2443"/>
    <cellStyle name="Обычный 11 2 2 4 4" xfId="2444"/>
    <cellStyle name="Обычный 11 2 2 5" xfId="2445"/>
    <cellStyle name="Обычный 11 2 2 5 2" xfId="2446"/>
    <cellStyle name="Обычный 11 2 2 5 3" xfId="2447"/>
    <cellStyle name="Обычный 11 2 2 5 4" xfId="2448"/>
    <cellStyle name="Обычный 11 2 2 6" xfId="2449"/>
    <cellStyle name="Обычный 11 2 2 7" xfId="2450"/>
    <cellStyle name="Обычный 11 2 2 8" xfId="2451"/>
    <cellStyle name="Обычный 11 2 3" xfId="2452"/>
    <cellStyle name="Обычный 11 2 3 2" xfId="2453"/>
    <cellStyle name="Обычный 11 2 3 2 2" xfId="2454"/>
    <cellStyle name="Обычный 11 2 3 2 3" xfId="2455"/>
    <cellStyle name="Обычный 11 2 3 2 4" xfId="2456"/>
    <cellStyle name="Обычный 11 2 3 3" xfId="2457"/>
    <cellStyle name="Обычный 11 2 3 3 2" xfId="2458"/>
    <cellStyle name="Обычный 11 2 3 3 3" xfId="2459"/>
    <cellStyle name="Обычный 11 2 3 3 4" xfId="2460"/>
    <cellStyle name="Обычный 11 2 3 4" xfId="2461"/>
    <cellStyle name="Обычный 11 2 3 4 2" xfId="2462"/>
    <cellStyle name="Обычный 11 2 3 4 3" xfId="2463"/>
    <cellStyle name="Обычный 11 2 3 4 4" xfId="2464"/>
    <cellStyle name="Обычный 11 2 3 5" xfId="2465"/>
    <cellStyle name="Обычный 11 2 3 6" xfId="2466"/>
    <cellStyle name="Обычный 11 2 3 7" xfId="2467"/>
    <cellStyle name="Обычный 11 2 4" xfId="2468"/>
    <cellStyle name="Обычный 11 2 4 2" xfId="2469"/>
    <cellStyle name="Обычный 11 2 4 3" xfId="2470"/>
    <cellStyle name="Обычный 11 2 4 4" xfId="2471"/>
    <cellStyle name="Обычный 11 2 5" xfId="2472"/>
    <cellStyle name="Обычный 11 2 5 2" xfId="2473"/>
    <cellStyle name="Обычный 11 2 5 3" xfId="2474"/>
    <cellStyle name="Обычный 11 2 5 4" xfId="2475"/>
    <cellStyle name="Обычный 11 2 6" xfId="2476"/>
    <cellStyle name="Обычный 11 2 6 2" xfId="2477"/>
    <cellStyle name="Обычный 11 2 6 3" xfId="2478"/>
    <cellStyle name="Обычный 11 2 6 4" xfId="2479"/>
    <cellStyle name="Обычный 11 2 7" xfId="2480"/>
    <cellStyle name="Обычный 11 2 8" xfId="2481"/>
    <cellStyle name="Обычный 11 2 9" xfId="2482"/>
    <cellStyle name="Обычный 11 3" xfId="2483"/>
    <cellStyle name="Обычный 11 3 2" xfId="2484"/>
    <cellStyle name="Обычный 11 3 2 2" xfId="2485"/>
    <cellStyle name="Обычный 11 3 2 3" xfId="2486"/>
    <cellStyle name="Обычный 11 3 2 4" xfId="2487"/>
    <cellStyle name="Обычный 11 3 3" xfId="2488"/>
    <cellStyle name="Обычный 11 3 3 2" xfId="2489"/>
    <cellStyle name="Обычный 11 3 3 3" xfId="2490"/>
    <cellStyle name="Обычный 11 3 3 4" xfId="2491"/>
    <cellStyle name="Обычный 11 3 4" xfId="2492"/>
    <cellStyle name="Обычный 11 3 4 2" xfId="2493"/>
    <cellStyle name="Обычный 11 3 4 3" xfId="2494"/>
    <cellStyle name="Обычный 11 3 4 4" xfId="2495"/>
    <cellStyle name="Обычный 11 3 5" xfId="2496"/>
    <cellStyle name="Обычный 11 3 6" xfId="2497"/>
    <cellStyle name="Обычный 11 3 7" xfId="2498"/>
    <cellStyle name="Обычный 11 4" xfId="2499"/>
    <cellStyle name="Обычный 11 4 2" xfId="2500"/>
    <cellStyle name="Обычный 11 4 2 2" xfId="2501"/>
    <cellStyle name="Обычный 11 4 2 3" xfId="2502"/>
    <cellStyle name="Обычный 11 4 2 4" xfId="2503"/>
    <cellStyle name="Обычный 11 4 3" xfId="2504"/>
    <cellStyle name="Обычный 11 4 3 2" xfId="2505"/>
    <cellStyle name="Обычный 11 4 3 3" xfId="2506"/>
    <cellStyle name="Обычный 11 4 3 4" xfId="2507"/>
    <cellStyle name="Обычный 11 4 4" xfId="2508"/>
    <cellStyle name="Обычный 11 4 4 2" xfId="2509"/>
    <cellStyle name="Обычный 11 4 4 3" xfId="2510"/>
    <cellStyle name="Обычный 11 4 4 4" xfId="2511"/>
    <cellStyle name="Обычный 11 4 5" xfId="2512"/>
    <cellStyle name="Обычный 11 4 6" xfId="2513"/>
    <cellStyle name="Обычный 11 4 7" xfId="2514"/>
    <cellStyle name="Обычный 11 5" xfId="2515"/>
    <cellStyle name="Обычный 12" xfId="2516"/>
    <cellStyle name="Обычный 12 2" xfId="2517"/>
    <cellStyle name="Обычный 12 3" xfId="2518"/>
    <cellStyle name="Обычный 13" xfId="2519"/>
    <cellStyle name="Обычный 13 2" xfId="2520"/>
    <cellStyle name="Обычный 14" xfId="2521"/>
    <cellStyle name="Обычный 14 10" xfId="2522"/>
    <cellStyle name="Обычный 14 10 2" xfId="2523"/>
    <cellStyle name="Обычный 14 10 3" xfId="2524"/>
    <cellStyle name="Обычный 14 10 4" xfId="2525"/>
    <cellStyle name="Обычный 14 11" xfId="2526"/>
    <cellStyle name="Обычный 14 11 2" xfId="2527"/>
    <cellStyle name="Обычный 14 11 3" xfId="2528"/>
    <cellStyle name="Обычный 14 11 4" xfId="2529"/>
    <cellStyle name="Обычный 14 12" xfId="2530"/>
    <cellStyle name="Обычный 14 12 2" xfId="2531"/>
    <cellStyle name="Обычный 14 12 3" xfId="2532"/>
    <cellStyle name="Обычный 14 12 4" xfId="2533"/>
    <cellStyle name="Обычный 14 13" xfId="2534"/>
    <cellStyle name="Обычный 14 14" xfId="2535"/>
    <cellStyle name="Обычный 14 15" xfId="2536"/>
    <cellStyle name="Обычный 14 2" xfId="2537"/>
    <cellStyle name="Обычный 14 2 10" xfId="2538"/>
    <cellStyle name="Обычный 14 2 10 2" xfId="2539"/>
    <cellStyle name="Обычный 14 2 10 3" xfId="2540"/>
    <cellStyle name="Обычный 14 2 10 4" xfId="2541"/>
    <cellStyle name="Обычный 14 2 11" xfId="2542"/>
    <cellStyle name="Обычный 14 2 11 2" xfId="2543"/>
    <cellStyle name="Обычный 14 2 11 3" xfId="2544"/>
    <cellStyle name="Обычный 14 2 11 4" xfId="2545"/>
    <cellStyle name="Обычный 14 2 12" xfId="2546"/>
    <cellStyle name="Обычный 14 2 13" xfId="2547"/>
    <cellStyle name="Обычный 14 2 14" xfId="2548"/>
    <cellStyle name="Обычный 14 2 2" xfId="2549"/>
    <cellStyle name="Обычный 14 2 3" xfId="2550"/>
    <cellStyle name="Обычный 14 2 3 2" xfId="2551"/>
    <cellStyle name="Обычный 14 2 3 2 2" xfId="2552"/>
    <cellStyle name="Обычный 14 2 3 2 2 2" xfId="2553"/>
    <cellStyle name="Обычный 14 2 3 2 2 2 2" xfId="2554"/>
    <cellStyle name="Обычный 14 2 3 2 2 2 3" xfId="2555"/>
    <cellStyle name="Обычный 14 2 3 2 2 2 4" xfId="2556"/>
    <cellStyle name="Обычный 14 2 3 2 2 3" xfId="2557"/>
    <cellStyle name="Обычный 14 2 3 2 2 3 2" xfId="2558"/>
    <cellStyle name="Обычный 14 2 3 2 2 3 3" xfId="2559"/>
    <cellStyle name="Обычный 14 2 3 2 2 3 4" xfId="2560"/>
    <cellStyle name="Обычный 14 2 3 2 2 4" xfId="2561"/>
    <cellStyle name="Обычный 14 2 3 2 2 4 2" xfId="2562"/>
    <cellStyle name="Обычный 14 2 3 2 2 4 3" xfId="2563"/>
    <cellStyle name="Обычный 14 2 3 2 2 4 4" xfId="2564"/>
    <cellStyle name="Обычный 14 2 3 2 2 5" xfId="2565"/>
    <cellStyle name="Обычный 14 2 3 2 2 6" xfId="2566"/>
    <cellStyle name="Обычный 14 2 3 2 2 7" xfId="2567"/>
    <cellStyle name="Обычный 14 2 3 2 3" xfId="2568"/>
    <cellStyle name="Обычный 14 2 3 2 3 2" xfId="2569"/>
    <cellStyle name="Обычный 14 2 3 2 3 3" xfId="2570"/>
    <cellStyle name="Обычный 14 2 3 2 3 4" xfId="2571"/>
    <cellStyle name="Обычный 14 2 3 2 4" xfId="2572"/>
    <cellStyle name="Обычный 14 2 3 2 4 2" xfId="2573"/>
    <cellStyle name="Обычный 14 2 3 2 4 3" xfId="2574"/>
    <cellStyle name="Обычный 14 2 3 2 4 4" xfId="2575"/>
    <cellStyle name="Обычный 14 2 3 2 5" xfId="2576"/>
    <cellStyle name="Обычный 14 2 3 2 5 2" xfId="2577"/>
    <cellStyle name="Обычный 14 2 3 2 5 3" xfId="2578"/>
    <cellStyle name="Обычный 14 2 3 2 5 4" xfId="2579"/>
    <cellStyle name="Обычный 14 2 3 2 6" xfId="2580"/>
    <cellStyle name="Обычный 14 2 3 2 7" xfId="2581"/>
    <cellStyle name="Обычный 14 2 3 2 8" xfId="2582"/>
    <cellStyle name="Обычный 14 2 3 3" xfId="2583"/>
    <cellStyle name="Обычный 14 2 3 3 2" xfId="2584"/>
    <cellStyle name="Обычный 14 2 3 3 2 2" xfId="2585"/>
    <cellStyle name="Обычный 14 2 3 3 2 3" xfId="2586"/>
    <cellStyle name="Обычный 14 2 3 3 2 4" xfId="2587"/>
    <cellStyle name="Обычный 14 2 3 3 3" xfId="2588"/>
    <cellStyle name="Обычный 14 2 3 3 3 2" xfId="2589"/>
    <cellStyle name="Обычный 14 2 3 3 3 3" xfId="2590"/>
    <cellStyle name="Обычный 14 2 3 3 3 4" xfId="2591"/>
    <cellStyle name="Обычный 14 2 3 3 4" xfId="2592"/>
    <cellStyle name="Обычный 14 2 3 3 4 2" xfId="2593"/>
    <cellStyle name="Обычный 14 2 3 3 4 3" xfId="2594"/>
    <cellStyle name="Обычный 14 2 3 3 4 4" xfId="2595"/>
    <cellStyle name="Обычный 14 2 3 3 5" xfId="2596"/>
    <cellStyle name="Обычный 14 2 3 3 6" xfId="2597"/>
    <cellStyle name="Обычный 14 2 3 3 7" xfId="2598"/>
    <cellStyle name="Обычный 14 2 3 4" xfId="2599"/>
    <cellStyle name="Обычный 14 2 3 4 2" xfId="2600"/>
    <cellStyle name="Обычный 14 2 3 4 3" xfId="2601"/>
    <cellStyle name="Обычный 14 2 3 4 4" xfId="2602"/>
    <cellStyle name="Обычный 14 2 3 5" xfId="2603"/>
    <cellStyle name="Обычный 14 2 3 5 2" xfId="2604"/>
    <cellStyle name="Обычный 14 2 3 5 3" xfId="2605"/>
    <cellStyle name="Обычный 14 2 3 5 4" xfId="2606"/>
    <cellStyle name="Обычный 14 2 3 6" xfId="2607"/>
    <cellStyle name="Обычный 14 2 3 6 2" xfId="2608"/>
    <cellStyle name="Обычный 14 2 3 6 3" xfId="2609"/>
    <cellStyle name="Обычный 14 2 3 6 4" xfId="2610"/>
    <cellStyle name="Обычный 14 2 3 7" xfId="2611"/>
    <cellStyle name="Обычный 14 2 3 8" xfId="2612"/>
    <cellStyle name="Обычный 14 2 3 9" xfId="2613"/>
    <cellStyle name="Обычный 14 2 4" xfId="2614"/>
    <cellStyle name="Обычный 14 2 4 2" xfId="2615"/>
    <cellStyle name="Обычный 14 2 4 2 2" xfId="2616"/>
    <cellStyle name="Обычный 14 2 4 2 2 2" xfId="2617"/>
    <cellStyle name="Обычный 14 2 4 2 2 2 2" xfId="2618"/>
    <cellStyle name="Обычный 14 2 4 2 2 2 3" xfId="2619"/>
    <cellStyle name="Обычный 14 2 4 2 2 2 4" xfId="2620"/>
    <cellStyle name="Обычный 14 2 4 2 2 3" xfId="2621"/>
    <cellStyle name="Обычный 14 2 4 2 2 3 2" xfId="2622"/>
    <cellStyle name="Обычный 14 2 4 2 2 3 3" xfId="2623"/>
    <cellStyle name="Обычный 14 2 4 2 2 3 4" xfId="2624"/>
    <cellStyle name="Обычный 14 2 4 2 2 4" xfId="2625"/>
    <cellStyle name="Обычный 14 2 4 2 2 4 2" xfId="2626"/>
    <cellStyle name="Обычный 14 2 4 2 2 4 3" xfId="2627"/>
    <cellStyle name="Обычный 14 2 4 2 2 4 4" xfId="2628"/>
    <cellStyle name="Обычный 14 2 4 2 2 5" xfId="2629"/>
    <cellStyle name="Обычный 14 2 4 2 2 6" xfId="2630"/>
    <cellStyle name="Обычный 14 2 4 2 2 7" xfId="2631"/>
    <cellStyle name="Обычный 14 2 4 2 3" xfId="2632"/>
    <cellStyle name="Обычный 14 2 4 2 3 2" xfId="2633"/>
    <cellStyle name="Обычный 14 2 4 2 3 3" xfId="2634"/>
    <cellStyle name="Обычный 14 2 4 2 3 4" xfId="2635"/>
    <cellStyle name="Обычный 14 2 4 2 4" xfId="2636"/>
    <cellStyle name="Обычный 14 2 4 2 4 2" xfId="2637"/>
    <cellStyle name="Обычный 14 2 4 2 4 3" xfId="2638"/>
    <cellStyle name="Обычный 14 2 4 2 4 4" xfId="2639"/>
    <cellStyle name="Обычный 14 2 4 2 5" xfId="2640"/>
    <cellStyle name="Обычный 14 2 4 2 5 2" xfId="2641"/>
    <cellStyle name="Обычный 14 2 4 2 5 3" xfId="2642"/>
    <cellStyle name="Обычный 14 2 4 2 5 4" xfId="2643"/>
    <cellStyle name="Обычный 14 2 4 2 6" xfId="2644"/>
    <cellStyle name="Обычный 14 2 4 2 7" xfId="2645"/>
    <cellStyle name="Обычный 14 2 4 2 8" xfId="2646"/>
    <cellStyle name="Обычный 14 2 4 3" xfId="2647"/>
    <cellStyle name="Обычный 14 2 4 3 2" xfId="2648"/>
    <cellStyle name="Обычный 14 2 4 3 2 2" xfId="2649"/>
    <cellStyle name="Обычный 14 2 4 3 2 3" xfId="2650"/>
    <cellStyle name="Обычный 14 2 4 3 2 4" xfId="2651"/>
    <cellStyle name="Обычный 14 2 4 3 3" xfId="2652"/>
    <cellStyle name="Обычный 14 2 4 3 3 2" xfId="2653"/>
    <cellStyle name="Обычный 14 2 4 3 3 3" xfId="2654"/>
    <cellStyle name="Обычный 14 2 4 3 3 4" xfId="2655"/>
    <cellStyle name="Обычный 14 2 4 3 4" xfId="2656"/>
    <cellStyle name="Обычный 14 2 4 3 4 2" xfId="2657"/>
    <cellStyle name="Обычный 14 2 4 3 4 3" xfId="2658"/>
    <cellStyle name="Обычный 14 2 4 3 4 4" xfId="2659"/>
    <cellStyle name="Обычный 14 2 4 3 5" xfId="2660"/>
    <cellStyle name="Обычный 14 2 4 3 6" xfId="2661"/>
    <cellStyle name="Обычный 14 2 4 3 7" xfId="2662"/>
    <cellStyle name="Обычный 14 2 4 4" xfId="2663"/>
    <cellStyle name="Обычный 14 2 4 4 2" xfId="2664"/>
    <cellStyle name="Обычный 14 2 4 4 3" xfId="2665"/>
    <cellStyle name="Обычный 14 2 4 4 4" xfId="2666"/>
    <cellStyle name="Обычный 14 2 4 5" xfId="2667"/>
    <cellStyle name="Обычный 14 2 4 5 2" xfId="2668"/>
    <cellStyle name="Обычный 14 2 4 5 3" xfId="2669"/>
    <cellStyle name="Обычный 14 2 4 5 4" xfId="2670"/>
    <cellStyle name="Обычный 14 2 4 6" xfId="2671"/>
    <cellStyle name="Обычный 14 2 4 6 2" xfId="2672"/>
    <cellStyle name="Обычный 14 2 4 6 3" xfId="2673"/>
    <cellStyle name="Обычный 14 2 4 6 4" xfId="2674"/>
    <cellStyle name="Обычный 14 2 4 7" xfId="2675"/>
    <cellStyle name="Обычный 14 2 4 8" xfId="2676"/>
    <cellStyle name="Обычный 14 2 4 9" xfId="2677"/>
    <cellStyle name="Обычный 14 2 5" xfId="2678"/>
    <cellStyle name="Обычный 14 2 5 2" xfId="2679"/>
    <cellStyle name="Обычный 14 2 5 2 2" xfId="2680"/>
    <cellStyle name="Обычный 14 2 5 2 2 2" xfId="2681"/>
    <cellStyle name="Обычный 14 2 5 2 2 2 2" xfId="2682"/>
    <cellStyle name="Обычный 14 2 5 2 2 2 3" xfId="2683"/>
    <cellStyle name="Обычный 14 2 5 2 2 2 4" xfId="2684"/>
    <cellStyle name="Обычный 14 2 5 2 2 3" xfId="2685"/>
    <cellStyle name="Обычный 14 2 5 2 2 3 2" xfId="2686"/>
    <cellStyle name="Обычный 14 2 5 2 2 3 3" xfId="2687"/>
    <cellStyle name="Обычный 14 2 5 2 2 3 4" xfId="2688"/>
    <cellStyle name="Обычный 14 2 5 2 2 4" xfId="2689"/>
    <cellStyle name="Обычный 14 2 5 2 2 4 2" xfId="2690"/>
    <cellStyle name="Обычный 14 2 5 2 2 4 3" xfId="2691"/>
    <cellStyle name="Обычный 14 2 5 2 2 4 4" xfId="2692"/>
    <cellStyle name="Обычный 14 2 5 2 2 5" xfId="2693"/>
    <cellStyle name="Обычный 14 2 5 2 2 6" xfId="2694"/>
    <cellStyle name="Обычный 14 2 5 2 2 7" xfId="2695"/>
    <cellStyle name="Обычный 14 2 5 2 3" xfId="2696"/>
    <cellStyle name="Обычный 14 2 5 2 3 2" xfId="2697"/>
    <cellStyle name="Обычный 14 2 5 2 3 3" xfId="2698"/>
    <cellStyle name="Обычный 14 2 5 2 3 4" xfId="2699"/>
    <cellStyle name="Обычный 14 2 5 2 4" xfId="2700"/>
    <cellStyle name="Обычный 14 2 5 2 4 2" xfId="2701"/>
    <cellStyle name="Обычный 14 2 5 2 4 3" xfId="2702"/>
    <cellStyle name="Обычный 14 2 5 2 4 4" xfId="2703"/>
    <cellStyle name="Обычный 14 2 5 2 5" xfId="2704"/>
    <cellStyle name="Обычный 14 2 5 2 5 2" xfId="2705"/>
    <cellStyle name="Обычный 14 2 5 2 5 3" xfId="2706"/>
    <cellStyle name="Обычный 14 2 5 2 5 4" xfId="2707"/>
    <cellStyle name="Обычный 14 2 5 2 6" xfId="2708"/>
    <cellStyle name="Обычный 14 2 5 2 7" xfId="2709"/>
    <cellStyle name="Обычный 14 2 5 2 8" xfId="2710"/>
    <cellStyle name="Обычный 14 2 5 3" xfId="2711"/>
    <cellStyle name="Обычный 14 2 5 3 2" xfId="2712"/>
    <cellStyle name="Обычный 14 2 5 3 2 2" xfId="2713"/>
    <cellStyle name="Обычный 14 2 5 3 2 3" xfId="2714"/>
    <cellStyle name="Обычный 14 2 5 3 2 4" xfId="2715"/>
    <cellStyle name="Обычный 14 2 5 3 3" xfId="2716"/>
    <cellStyle name="Обычный 14 2 5 3 3 2" xfId="2717"/>
    <cellStyle name="Обычный 14 2 5 3 3 3" xfId="2718"/>
    <cellStyle name="Обычный 14 2 5 3 3 4" xfId="2719"/>
    <cellStyle name="Обычный 14 2 5 3 4" xfId="2720"/>
    <cellStyle name="Обычный 14 2 5 3 4 2" xfId="2721"/>
    <cellStyle name="Обычный 14 2 5 3 4 3" xfId="2722"/>
    <cellStyle name="Обычный 14 2 5 3 4 4" xfId="2723"/>
    <cellStyle name="Обычный 14 2 5 3 5" xfId="2724"/>
    <cellStyle name="Обычный 14 2 5 3 6" xfId="2725"/>
    <cellStyle name="Обычный 14 2 5 3 7" xfId="2726"/>
    <cellStyle name="Обычный 14 2 5 4" xfId="2727"/>
    <cellStyle name="Обычный 14 2 5 4 2" xfId="2728"/>
    <cellStyle name="Обычный 14 2 5 4 3" xfId="2729"/>
    <cellStyle name="Обычный 14 2 5 4 4" xfId="2730"/>
    <cellStyle name="Обычный 14 2 5 5" xfId="2731"/>
    <cellStyle name="Обычный 14 2 5 5 2" xfId="2732"/>
    <cellStyle name="Обычный 14 2 5 5 3" xfId="2733"/>
    <cellStyle name="Обычный 14 2 5 5 4" xfId="2734"/>
    <cellStyle name="Обычный 14 2 5 6" xfId="2735"/>
    <cellStyle name="Обычный 14 2 5 6 2" xfId="2736"/>
    <cellStyle name="Обычный 14 2 5 6 3" xfId="2737"/>
    <cellStyle name="Обычный 14 2 5 6 4" xfId="2738"/>
    <cellStyle name="Обычный 14 2 5 7" xfId="2739"/>
    <cellStyle name="Обычный 14 2 5 8" xfId="2740"/>
    <cellStyle name="Обычный 14 2 5 9" xfId="2741"/>
    <cellStyle name="Обычный 14 2 6" xfId="2742"/>
    <cellStyle name="Обычный 14 2 6 2" xfId="2743"/>
    <cellStyle name="Обычный 14 2 6 2 2" xfId="2744"/>
    <cellStyle name="Обычный 14 2 6 2 2 2" xfId="2745"/>
    <cellStyle name="Обычный 14 2 6 2 2 3" xfId="2746"/>
    <cellStyle name="Обычный 14 2 6 2 2 4" xfId="2747"/>
    <cellStyle name="Обычный 14 2 6 2 3" xfId="2748"/>
    <cellStyle name="Обычный 14 2 6 2 3 2" xfId="2749"/>
    <cellStyle name="Обычный 14 2 6 2 3 3" xfId="2750"/>
    <cellStyle name="Обычный 14 2 6 2 3 4" xfId="2751"/>
    <cellStyle name="Обычный 14 2 6 2 4" xfId="2752"/>
    <cellStyle name="Обычный 14 2 6 2 4 2" xfId="2753"/>
    <cellStyle name="Обычный 14 2 6 2 4 3" xfId="2754"/>
    <cellStyle name="Обычный 14 2 6 2 4 4" xfId="2755"/>
    <cellStyle name="Обычный 14 2 6 2 5" xfId="2756"/>
    <cellStyle name="Обычный 14 2 6 2 6" xfId="2757"/>
    <cellStyle name="Обычный 14 2 6 2 7" xfId="2758"/>
    <cellStyle name="Обычный 14 2 6 3" xfId="2759"/>
    <cellStyle name="Обычный 14 2 6 3 2" xfId="2760"/>
    <cellStyle name="Обычный 14 2 6 3 3" xfId="2761"/>
    <cellStyle name="Обычный 14 2 6 3 4" xfId="2762"/>
    <cellStyle name="Обычный 14 2 6 4" xfId="2763"/>
    <cellStyle name="Обычный 14 2 6 4 2" xfId="2764"/>
    <cellStyle name="Обычный 14 2 6 4 3" xfId="2765"/>
    <cellStyle name="Обычный 14 2 6 4 4" xfId="2766"/>
    <cellStyle name="Обычный 14 2 6 5" xfId="2767"/>
    <cellStyle name="Обычный 14 2 6 5 2" xfId="2768"/>
    <cellStyle name="Обычный 14 2 6 5 3" xfId="2769"/>
    <cellStyle name="Обычный 14 2 6 5 4" xfId="2770"/>
    <cellStyle name="Обычный 14 2 6 6" xfId="2771"/>
    <cellStyle name="Обычный 14 2 6 7" xfId="2772"/>
    <cellStyle name="Обычный 14 2 6 8" xfId="2773"/>
    <cellStyle name="Обычный 14 2 7" xfId="2774"/>
    <cellStyle name="Обычный 14 2 7 2" xfId="2775"/>
    <cellStyle name="Обычный 14 2 7 2 2" xfId="2776"/>
    <cellStyle name="Обычный 14 2 7 2 3" xfId="2777"/>
    <cellStyle name="Обычный 14 2 7 2 4" xfId="2778"/>
    <cellStyle name="Обычный 14 2 7 3" xfId="2779"/>
    <cellStyle name="Обычный 14 2 7 3 2" xfId="2780"/>
    <cellStyle name="Обычный 14 2 7 3 3" xfId="2781"/>
    <cellStyle name="Обычный 14 2 7 3 4" xfId="2782"/>
    <cellStyle name="Обычный 14 2 7 4" xfId="2783"/>
    <cellStyle name="Обычный 14 2 7 4 2" xfId="2784"/>
    <cellStyle name="Обычный 14 2 7 4 3" xfId="2785"/>
    <cellStyle name="Обычный 14 2 7 4 4" xfId="2786"/>
    <cellStyle name="Обычный 14 2 7 5" xfId="2787"/>
    <cellStyle name="Обычный 14 2 7 6" xfId="2788"/>
    <cellStyle name="Обычный 14 2 7 7" xfId="2789"/>
    <cellStyle name="Обычный 14 2 8" xfId="2790"/>
    <cellStyle name="Обычный 14 2 8 2" xfId="2791"/>
    <cellStyle name="Обычный 14 2 8 2 2" xfId="2792"/>
    <cellStyle name="Обычный 14 2 8 2 3" xfId="2793"/>
    <cellStyle name="Обычный 14 2 8 2 4" xfId="2794"/>
    <cellStyle name="Обычный 14 2 8 3" xfId="2795"/>
    <cellStyle name="Обычный 14 2 8 3 2" xfId="2796"/>
    <cellStyle name="Обычный 14 2 8 3 3" xfId="2797"/>
    <cellStyle name="Обычный 14 2 8 3 4" xfId="2798"/>
    <cellStyle name="Обычный 14 2 8 4" xfId="2799"/>
    <cellStyle name="Обычный 14 2 8 5" xfId="2800"/>
    <cellStyle name="Обычный 14 2 8 6" xfId="2801"/>
    <cellStyle name="Обычный 14 2 9" xfId="2802"/>
    <cellStyle name="Обычный 14 2 9 2" xfId="2803"/>
    <cellStyle name="Обычный 14 2 9 3" xfId="2804"/>
    <cellStyle name="Обычный 14 2 9 4" xfId="2805"/>
    <cellStyle name="Обычный 14 3" xfId="2806"/>
    <cellStyle name="Обычный 14 4" xfId="2807"/>
    <cellStyle name="Обычный 14 4 2" xfId="2808"/>
    <cellStyle name="Обычный 14 4 2 2" xfId="2809"/>
    <cellStyle name="Обычный 14 4 2 2 2" xfId="2810"/>
    <cellStyle name="Обычный 14 4 2 2 2 2" xfId="2811"/>
    <cellStyle name="Обычный 14 4 2 2 2 3" xfId="2812"/>
    <cellStyle name="Обычный 14 4 2 2 2 4" xfId="2813"/>
    <cellStyle name="Обычный 14 4 2 2 3" xfId="2814"/>
    <cellStyle name="Обычный 14 4 2 2 3 2" xfId="2815"/>
    <cellStyle name="Обычный 14 4 2 2 3 3" xfId="2816"/>
    <cellStyle name="Обычный 14 4 2 2 3 4" xfId="2817"/>
    <cellStyle name="Обычный 14 4 2 2 4" xfId="2818"/>
    <cellStyle name="Обычный 14 4 2 2 4 2" xfId="2819"/>
    <cellStyle name="Обычный 14 4 2 2 4 3" xfId="2820"/>
    <cellStyle name="Обычный 14 4 2 2 4 4" xfId="2821"/>
    <cellStyle name="Обычный 14 4 2 2 5" xfId="2822"/>
    <cellStyle name="Обычный 14 4 2 2 6" xfId="2823"/>
    <cellStyle name="Обычный 14 4 2 2 7" xfId="2824"/>
    <cellStyle name="Обычный 14 4 2 3" xfId="2825"/>
    <cellStyle name="Обычный 14 4 2 3 2" xfId="2826"/>
    <cellStyle name="Обычный 14 4 2 3 3" xfId="2827"/>
    <cellStyle name="Обычный 14 4 2 3 4" xfId="2828"/>
    <cellStyle name="Обычный 14 4 2 4" xfId="2829"/>
    <cellStyle name="Обычный 14 4 2 4 2" xfId="2830"/>
    <cellStyle name="Обычный 14 4 2 4 3" xfId="2831"/>
    <cellStyle name="Обычный 14 4 2 4 4" xfId="2832"/>
    <cellStyle name="Обычный 14 4 2 5" xfId="2833"/>
    <cellStyle name="Обычный 14 4 2 5 2" xfId="2834"/>
    <cellStyle name="Обычный 14 4 2 5 3" xfId="2835"/>
    <cellStyle name="Обычный 14 4 2 5 4" xfId="2836"/>
    <cellStyle name="Обычный 14 4 2 6" xfId="2837"/>
    <cellStyle name="Обычный 14 4 2 7" xfId="2838"/>
    <cellStyle name="Обычный 14 4 2 8" xfId="2839"/>
    <cellStyle name="Обычный 14 4 3" xfId="2840"/>
    <cellStyle name="Обычный 14 4 3 2" xfId="2841"/>
    <cellStyle name="Обычный 14 4 3 2 2" xfId="2842"/>
    <cellStyle name="Обычный 14 4 3 2 3" xfId="2843"/>
    <cellStyle name="Обычный 14 4 3 2 4" xfId="2844"/>
    <cellStyle name="Обычный 14 4 3 3" xfId="2845"/>
    <cellStyle name="Обычный 14 4 3 3 2" xfId="2846"/>
    <cellStyle name="Обычный 14 4 3 3 3" xfId="2847"/>
    <cellStyle name="Обычный 14 4 3 3 4" xfId="2848"/>
    <cellStyle name="Обычный 14 4 3 4" xfId="2849"/>
    <cellStyle name="Обычный 14 4 3 4 2" xfId="2850"/>
    <cellStyle name="Обычный 14 4 3 4 3" xfId="2851"/>
    <cellStyle name="Обычный 14 4 3 4 4" xfId="2852"/>
    <cellStyle name="Обычный 14 4 3 5" xfId="2853"/>
    <cellStyle name="Обычный 14 4 3 6" xfId="2854"/>
    <cellStyle name="Обычный 14 4 3 7" xfId="2855"/>
    <cellStyle name="Обычный 14 4 4" xfId="2856"/>
    <cellStyle name="Обычный 14 4 4 2" xfId="2857"/>
    <cellStyle name="Обычный 14 4 4 3" xfId="2858"/>
    <cellStyle name="Обычный 14 4 4 4" xfId="2859"/>
    <cellStyle name="Обычный 14 4 5" xfId="2860"/>
    <cellStyle name="Обычный 14 4 5 2" xfId="2861"/>
    <cellStyle name="Обычный 14 4 5 3" xfId="2862"/>
    <cellStyle name="Обычный 14 4 5 4" xfId="2863"/>
    <cellStyle name="Обычный 14 4 6" xfId="2864"/>
    <cellStyle name="Обычный 14 4 6 2" xfId="2865"/>
    <cellStyle name="Обычный 14 4 6 3" xfId="2866"/>
    <cellStyle name="Обычный 14 4 6 4" xfId="2867"/>
    <cellStyle name="Обычный 14 4 7" xfId="2868"/>
    <cellStyle name="Обычный 14 4 8" xfId="2869"/>
    <cellStyle name="Обычный 14 4 9" xfId="2870"/>
    <cellStyle name="Обычный 14 5" xfId="2871"/>
    <cellStyle name="Обычный 14 5 2" xfId="2872"/>
    <cellStyle name="Обычный 14 5 2 2" xfId="2873"/>
    <cellStyle name="Обычный 14 5 2 2 2" xfId="2874"/>
    <cellStyle name="Обычный 14 5 2 2 2 2" xfId="2875"/>
    <cellStyle name="Обычный 14 5 2 2 2 3" xfId="2876"/>
    <cellStyle name="Обычный 14 5 2 2 2 4" xfId="2877"/>
    <cellStyle name="Обычный 14 5 2 2 3" xfId="2878"/>
    <cellStyle name="Обычный 14 5 2 2 3 2" xfId="2879"/>
    <cellStyle name="Обычный 14 5 2 2 3 3" xfId="2880"/>
    <cellStyle name="Обычный 14 5 2 2 3 4" xfId="2881"/>
    <cellStyle name="Обычный 14 5 2 2 4" xfId="2882"/>
    <cellStyle name="Обычный 14 5 2 2 4 2" xfId="2883"/>
    <cellStyle name="Обычный 14 5 2 2 4 3" xfId="2884"/>
    <cellStyle name="Обычный 14 5 2 2 4 4" xfId="2885"/>
    <cellStyle name="Обычный 14 5 2 2 5" xfId="2886"/>
    <cellStyle name="Обычный 14 5 2 2 6" xfId="2887"/>
    <cellStyle name="Обычный 14 5 2 2 7" xfId="2888"/>
    <cellStyle name="Обычный 14 5 2 3" xfId="2889"/>
    <cellStyle name="Обычный 14 5 2 3 2" xfId="2890"/>
    <cellStyle name="Обычный 14 5 2 3 3" xfId="2891"/>
    <cellStyle name="Обычный 14 5 2 3 4" xfId="2892"/>
    <cellStyle name="Обычный 14 5 2 4" xfId="2893"/>
    <cellStyle name="Обычный 14 5 2 4 2" xfId="2894"/>
    <cellStyle name="Обычный 14 5 2 4 3" xfId="2895"/>
    <cellStyle name="Обычный 14 5 2 4 4" xfId="2896"/>
    <cellStyle name="Обычный 14 5 2 5" xfId="2897"/>
    <cellStyle name="Обычный 14 5 2 5 2" xfId="2898"/>
    <cellStyle name="Обычный 14 5 2 5 3" xfId="2899"/>
    <cellStyle name="Обычный 14 5 2 5 4" xfId="2900"/>
    <cellStyle name="Обычный 14 5 2 6" xfId="2901"/>
    <cellStyle name="Обычный 14 5 2 7" xfId="2902"/>
    <cellStyle name="Обычный 14 5 2 8" xfId="2903"/>
    <cellStyle name="Обычный 14 5 3" xfId="2904"/>
    <cellStyle name="Обычный 14 5 3 2" xfId="2905"/>
    <cellStyle name="Обычный 14 5 3 2 2" xfId="2906"/>
    <cellStyle name="Обычный 14 5 3 2 3" xfId="2907"/>
    <cellStyle name="Обычный 14 5 3 2 4" xfId="2908"/>
    <cellStyle name="Обычный 14 5 3 3" xfId="2909"/>
    <cellStyle name="Обычный 14 5 3 3 2" xfId="2910"/>
    <cellStyle name="Обычный 14 5 3 3 3" xfId="2911"/>
    <cellStyle name="Обычный 14 5 3 3 4" xfId="2912"/>
    <cellStyle name="Обычный 14 5 3 4" xfId="2913"/>
    <cellStyle name="Обычный 14 5 3 4 2" xfId="2914"/>
    <cellStyle name="Обычный 14 5 3 4 3" xfId="2915"/>
    <cellStyle name="Обычный 14 5 3 4 4" xfId="2916"/>
    <cellStyle name="Обычный 14 5 3 5" xfId="2917"/>
    <cellStyle name="Обычный 14 5 3 6" xfId="2918"/>
    <cellStyle name="Обычный 14 5 3 7" xfId="2919"/>
    <cellStyle name="Обычный 14 5 4" xfId="2920"/>
    <cellStyle name="Обычный 14 5 4 2" xfId="2921"/>
    <cellStyle name="Обычный 14 5 4 3" xfId="2922"/>
    <cellStyle name="Обычный 14 5 4 4" xfId="2923"/>
    <cellStyle name="Обычный 14 5 5" xfId="2924"/>
    <cellStyle name="Обычный 14 5 5 2" xfId="2925"/>
    <cellStyle name="Обычный 14 5 5 3" xfId="2926"/>
    <cellStyle name="Обычный 14 5 5 4" xfId="2927"/>
    <cellStyle name="Обычный 14 5 6" xfId="2928"/>
    <cellStyle name="Обычный 14 5 6 2" xfId="2929"/>
    <cellStyle name="Обычный 14 5 6 3" xfId="2930"/>
    <cellStyle name="Обычный 14 5 6 4" xfId="2931"/>
    <cellStyle name="Обычный 14 5 7" xfId="2932"/>
    <cellStyle name="Обычный 14 5 8" xfId="2933"/>
    <cellStyle name="Обычный 14 5 9" xfId="2934"/>
    <cellStyle name="Обычный 14 6" xfId="2935"/>
    <cellStyle name="Обычный 14 6 2" xfId="2936"/>
    <cellStyle name="Обычный 14 6 2 2" xfId="2937"/>
    <cellStyle name="Обычный 14 6 2 2 2" xfId="2938"/>
    <cellStyle name="Обычный 14 6 2 2 2 2" xfId="2939"/>
    <cellStyle name="Обычный 14 6 2 2 2 3" xfId="2940"/>
    <cellStyle name="Обычный 14 6 2 2 2 4" xfId="2941"/>
    <cellStyle name="Обычный 14 6 2 2 3" xfId="2942"/>
    <cellStyle name="Обычный 14 6 2 2 3 2" xfId="2943"/>
    <cellStyle name="Обычный 14 6 2 2 3 3" xfId="2944"/>
    <cellStyle name="Обычный 14 6 2 2 3 4" xfId="2945"/>
    <cellStyle name="Обычный 14 6 2 2 4" xfId="2946"/>
    <cellStyle name="Обычный 14 6 2 2 4 2" xfId="2947"/>
    <cellStyle name="Обычный 14 6 2 2 4 3" xfId="2948"/>
    <cellStyle name="Обычный 14 6 2 2 4 4" xfId="2949"/>
    <cellStyle name="Обычный 14 6 2 2 5" xfId="2950"/>
    <cellStyle name="Обычный 14 6 2 2 6" xfId="2951"/>
    <cellStyle name="Обычный 14 6 2 2 7" xfId="2952"/>
    <cellStyle name="Обычный 14 6 2 3" xfId="2953"/>
    <cellStyle name="Обычный 14 6 2 3 2" xfId="2954"/>
    <cellStyle name="Обычный 14 6 2 3 3" xfId="2955"/>
    <cellStyle name="Обычный 14 6 2 3 4" xfId="2956"/>
    <cellStyle name="Обычный 14 6 2 4" xfId="2957"/>
    <cellStyle name="Обычный 14 6 2 4 2" xfId="2958"/>
    <cellStyle name="Обычный 14 6 2 4 3" xfId="2959"/>
    <cellStyle name="Обычный 14 6 2 4 4" xfId="2960"/>
    <cellStyle name="Обычный 14 6 2 5" xfId="2961"/>
    <cellStyle name="Обычный 14 6 2 5 2" xfId="2962"/>
    <cellStyle name="Обычный 14 6 2 5 3" xfId="2963"/>
    <cellStyle name="Обычный 14 6 2 5 4" xfId="2964"/>
    <cellStyle name="Обычный 14 6 2 6" xfId="2965"/>
    <cellStyle name="Обычный 14 6 2 7" xfId="2966"/>
    <cellStyle name="Обычный 14 6 2 8" xfId="2967"/>
    <cellStyle name="Обычный 14 6 3" xfId="2968"/>
    <cellStyle name="Обычный 14 6 3 2" xfId="2969"/>
    <cellStyle name="Обычный 14 6 3 2 2" xfId="2970"/>
    <cellStyle name="Обычный 14 6 3 2 3" xfId="2971"/>
    <cellStyle name="Обычный 14 6 3 2 4" xfId="2972"/>
    <cellStyle name="Обычный 14 6 3 3" xfId="2973"/>
    <cellStyle name="Обычный 14 6 3 3 2" xfId="2974"/>
    <cellStyle name="Обычный 14 6 3 3 3" xfId="2975"/>
    <cellStyle name="Обычный 14 6 3 3 4" xfId="2976"/>
    <cellStyle name="Обычный 14 6 3 4" xfId="2977"/>
    <cellStyle name="Обычный 14 6 3 4 2" xfId="2978"/>
    <cellStyle name="Обычный 14 6 3 4 3" xfId="2979"/>
    <cellStyle name="Обычный 14 6 3 4 4" xfId="2980"/>
    <cellStyle name="Обычный 14 6 3 5" xfId="2981"/>
    <cellStyle name="Обычный 14 6 3 6" xfId="2982"/>
    <cellStyle name="Обычный 14 6 3 7" xfId="2983"/>
    <cellStyle name="Обычный 14 6 4" xfId="2984"/>
    <cellStyle name="Обычный 14 6 4 2" xfId="2985"/>
    <cellStyle name="Обычный 14 6 4 3" xfId="2986"/>
    <cellStyle name="Обычный 14 6 4 4" xfId="2987"/>
    <cellStyle name="Обычный 14 6 5" xfId="2988"/>
    <cellStyle name="Обычный 14 6 5 2" xfId="2989"/>
    <cellStyle name="Обычный 14 6 5 3" xfId="2990"/>
    <cellStyle name="Обычный 14 6 5 4" xfId="2991"/>
    <cellStyle name="Обычный 14 6 6" xfId="2992"/>
    <cellStyle name="Обычный 14 6 6 2" xfId="2993"/>
    <cellStyle name="Обычный 14 6 6 3" xfId="2994"/>
    <cellStyle name="Обычный 14 6 6 4" xfId="2995"/>
    <cellStyle name="Обычный 14 6 7" xfId="2996"/>
    <cellStyle name="Обычный 14 6 8" xfId="2997"/>
    <cellStyle name="Обычный 14 6 9" xfId="2998"/>
    <cellStyle name="Обычный 14 7" xfId="2999"/>
    <cellStyle name="Обычный 14 7 2" xfId="3000"/>
    <cellStyle name="Обычный 14 7 2 2" xfId="3001"/>
    <cellStyle name="Обычный 14 7 2 2 2" xfId="3002"/>
    <cellStyle name="Обычный 14 7 2 2 3" xfId="3003"/>
    <cellStyle name="Обычный 14 7 2 2 4" xfId="3004"/>
    <cellStyle name="Обычный 14 7 2 3" xfId="3005"/>
    <cellStyle name="Обычный 14 7 2 3 2" xfId="3006"/>
    <cellStyle name="Обычный 14 7 2 3 3" xfId="3007"/>
    <cellStyle name="Обычный 14 7 2 3 4" xfId="3008"/>
    <cellStyle name="Обычный 14 7 2 4" xfId="3009"/>
    <cellStyle name="Обычный 14 7 2 4 2" xfId="3010"/>
    <cellStyle name="Обычный 14 7 2 4 3" xfId="3011"/>
    <cellStyle name="Обычный 14 7 2 4 4" xfId="3012"/>
    <cellStyle name="Обычный 14 7 2 5" xfId="3013"/>
    <cellStyle name="Обычный 14 7 2 6" xfId="3014"/>
    <cellStyle name="Обычный 14 7 2 7" xfId="3015"/>
    <cellStyle name="Обычный 14 7 3" xfId="3016"/>
    <cellStyle name="Обычный 14 7 3 2" xfId="3017"/>
    <cellStyle name="Обычный 14 7 3 3" xfId="3018"/>
    <cellStyle name="Обычный 14 7 3 4" xfId="3019"/>
    <cellStyle name="Обычный 14 7 4" xfId="3020"/>
    <cellStyle name="Обычный 14 7 4 2" xfId="3021"/>
    <cellStyle name="Обычный 14 7 4 3" xfId="3022"/>
    <cellStyle name="Обычный 14 7 4 4" xfId="3023"/>
    <cellStyle name="Обычный 14 7 5" xfId="3024"/>
    <cellStyle name="Обычный 14 7 5 2" xfId="3025"/>
    <cellStyle name="Обычный 14 7 5 3" xfId="3026"/>
    <cellStyle name="Обычный 14 7 5 4" xfId="3027"/>
    <cellStyle name="Обычный 14 7 6" xfId="3028"/>
    <cellStyle name="Обычный 14 7 7" xfId="3029"/>
    <cellStyle name="Обычный 14 7 8" xfId="3030"/>
    <cellStyle name="Обычный 14 8" xfId="3031"/>
    <cellStyle name="Обычный 14 8 2" xfId="3032"/>
    <cellStyle name="Обычный 14 8 2 2" xfId="3033"/>
    <cellStyle name="Обычный 14 8 2 3" xfId="3034"/>
    <cellStyle name="Обычный 14 8 2 4" xfId="3035"/>
    <cellStyle name="Обычный 14 8 3" xfId="3036"/>
    <cellStyle name="Обычный 14 8 3 2" xfId="3037"/>
    <cellStyle name="Обычный 14 8 3 3" xfId="3038"/>
    <cellStyle name="Обычный 14 8 3 4" xfId="3039"/>
    <cellStyle name="Обычный 14 8 4" xfId="3040"/>
    <cellStyle name="Обычный 14 8 4 2" xfId="3041"/>
    <cellStyle name="Обычный 14 8 4 3" xfId="3042"/>
    <cellStyle name="Обычный 14 8 4 4" xfId="3043"/>
    <cellStyle name="Обычный 14 8 5" xfId="3044"/>
    <cellStyle name="Обычный 14 8 6" xfId="3045"/>
    <cellStyle name="Обычный 14 8 7" xfId="3046"/>
    <cellStyle name="Обычный 14 9" xfId="3047"/>
    <cellStyle name="Обычный 14 9 2" xfId="3048"/>
    <cellStyle name="Обычный 14 9 2 2" xfId="3049"/>
    <cellStyle name="Обычный 14 9 2 3" xfId="3050"/>
    <cellStyle name="Обычный 14 9 2 4" xfId="3051"/>
    <cellStyle name="Обычный 14 9 3" xfId="3052"/>
    <cellStyle name="Обычный 14 9 3 2" xfId="3053"/>
    <cellStyle name="Обычный 14 9 3 3" xfId="3054"/>
    <cellStyle name="Обычный 14 9 3 4" xfId="3055"/>
    <cellStyle name="Обычный 14 9 4" xfId="3056"/>
    <cellStyle name="Обычный 14 9 5" xfId="3057"/>
    <cellStyle name="Обычный 14 9 6" xfId="3058"/>
    <cellStyle name="Обычный 14_Отчет за март 2015г" xfId="3059"/>
    <cellStyle name="Обычный 15" xfId="3060"/>
    <cellStyle name="Обычный 15 2" xfId="3061"/>
    <cellStyle name="Обычный 15_форма 1П" xfId="3062"/>
    <cellStyle name="Обычный 16" xfId="3063"/>
    <cellStyle name="Обычный 16 10" xfId="3064"/>
    <cellStyle name="Обычный 16 10 2" xfId="3065"/>
    <cellStyle name="Обычный 16 10 3" xfId="3066"/>
    <cellStyle name="Обычный 16 10 4" xfId="3067"/>
    <cellStyle name="Обычный 16 11" xfId="3068"/>
    <cellStyle name="Обычный 16 11 2" xfId="3069"/>
    <cellStyle name="Обычный 16 11 3" xfId="3070"/>
    <cellStyle name="Обычный 16 11 4" xfId="3071"/>
    <cellStyle name="Обычный 16 12" xfId="3072"/>
    <cellStyle name="Обычный 16 13" xfId="3073"/>
    <cellStyle name="Обычный 16 14" xfId="3074"/>
    <cellStyle name="Обычный 16 2" xfId="3075"/>
    <cellStyle name="Обычный 16 3" xfId="3076"/>
    <cellStyle name="Обычный 16 3 2" xfId="3077"/>
    <cellStyle name="Обычный 16 3 2 2" xfId="3078"/>
    <cellStyle name="Обычный 16 3 2 2 2" xfId="3079"/>
    <cellStyle name="Обычный 16 3 2 2 2 2" xfId="3080"/>
    <cellStyle name="Обычный 16 3 2 2 2 3" xfId="3081"/>
    <cellStyle name="Обычный 16 3 2 2 2 4" xfId="3082"/>
    <cellStyle name="Обычный 16 3 2 2 3" xfId="3083"/>
    <cellStyle name="Обычный 16 3 2 2 3 2" xfId="3084"/>
    <cellStyle name="Обычный 16 3 2 2 3 3" xfId="3085"/>
    <cellStyle name="Обычный 16 3 2 2 3 4" xfId="3086"/>
    <cellStyle name="Обычный 16 3 2 2 4" xfId="3087"/>
    <cellStyle name="Обычный 16 3 2 2 4 2" xfId="3088"/>
    <cellStyle name="Обычный 16 3 2 2 4 3" xfId="3089"/>
    <cellStyle name="Обычный 16 3 2 2 4 4" xfId="3090"/>
    <cellStyle name="Обычный 16 3 2 2 5" xfId="3091"/>
    <cellStyle name="Обычный 16 3 2 2 6" xfId="3092"/>
    <cellStyle name="Обычный 16 3 2 2 7" xfId="3093"/>
    <cellStyle name="Обычный 16 3 2 3" xfId="3094"/>
    <cellStyle name="Обычный 16 3 2 3 2" xfId="3095"/>
    <cellStyle name="Обычный 16 3 2 3 3" xfId="3096"/>
    <cellStyle name="Обычный 16 3 2 3 4" xfId="3097"/>
    <cellStyle name="Обычный 16 3 2 4" xfId="3098"/>
    <cellStyle name="Обычный 16 3 2 4 2" xfId="3099"/>
    <cellStyle name="Обычный 16 3 2 4 3" xfId="3100"/>
    <cellStyle name="Обычный 16 3 2 4 4" xfId="3101"/>
    <cellStyle name="Обычный 16 3 2 5" xfId="3102"/>
    <cellStyle name="Обычный 16 3 2 5 2" xfId="3103"/>
    <cellStyle name="Обычный 16 3 2 5 3" xfId="3104"/>
    <cellStyle name="Обычный 16 3 2 5 4" xfId="3105"/>
    <cellStyle name="Обычный 16 3 2 6" xfId="3106"/>
    <cellStyle name="Обычный 16 3 2 7" xfId="3107"/>
    <cellStyle name="Обычный 16 3 2 8" xfId="3108"/>
    <cellStyle name="Обычный 16 3 3" xfId="3109"/>
    <cellStyle name="Обычный 16 3 3 2" xfId="3110"/>
    <cellStyle name="Обычный 16 3 3 2 2" xfId="3111"/>
    <cellStyle name="Обычный 16 3 3 2 3" xfId="3112"/>
    <cellStyle name="Обычный 16 3 3 2 4" xfId="3113"/>
    <cellStyle name="Обычный 16 3 3 3" xfId="3114"/>
    <cellStyle name="Обычный 16 3 3 3 2" xfId="3115"/>
    <cellStyle name="Обычный 16 3 3 3 3" xfId="3116"/>
    <cellStyle name="Обычный 16 3 3 3 4" xfId="3117"/>
    <cellStyle name="Обычный 16 3 3 4" xfId="3118"/>
    <cellStyle name="Обычный 16 3 3 4 2" xfId="3119"/>
    <cellStyle name="Обычный 16 3 3 4 3" xfId="3120"/>
    <cellStyle name="Обычный 16 3 3 4 4" xfId="3121"/>
    <cellStyle name="Обычный 16 3 3 5" xfId="3122"/>
    <cellStyle name="Обычный 16 3 3 6" xfId="3123"/>
    <cellStyle name="Обычный 16 3 3 7" xfId="3124"/>
    <cellStyle name="Обычный 16 3 4" xfId="3125"/>
    <cellStyle name="Обычный 16 3 4 2" xfId="3126"/>
    <cellStyle name="Обычный 16 3 4 3" xfId="3127"/>
    <cellStyle name="Обычный 16 3 4 4" xfId="3128"/>
    <cellStyle name="Обычный 16 3 5" xfId="3129"/>
    <cellStyle name="Обычный 16 3 5 2" xfId="3130"/>
    <cellStyle name="Обычный 16 3 5 3" xfId="3131"/>
    <cellStyle name="Обычный 16 3 5 4" xfId="3132"/>
    <cellStyle name="Обычный 16 3 6" xfId="3133"/>
    <cellStyle name="Обычный 16 3 6 2" xfId="3134"/>
    <cellStyle name="Обычный 16 3 6 3" xfId="3135"/>
    <cellStyle name="Обычный 16 3 6 4" xfId="3136"/>
    <cellStyle name="Обычный 16 3 7" xfId="3137"/>
    <cellStyle name="Обычный 16 3 8" xfId="3138"/>
    <cellStyle name="Обычный 16 3 9" xfId="3139"/>
    <cellStyle name="Обычный 16 4" xfId="3140"/>
    <cellStyle name="Обычный 16 4 2" xfId="3141"/>
    <cellStyle name="Обычный 16 4 2 2" xfId="3142"/>
    <cellStyle name="Обычный 16 4 2 2 2" xfId="3143"/>
    <cellStyle name="Обычный 16 4 2 2 2 2" xfId="3144"/>
    <cellStyle name="Обычный 16 4 2 2 2 3" xfId="3145"/>
    <cellStyle name="Обычный 16 4 2 2 2 4" xfId="3146"/>
    <cellStyle name="Обычный 16 4 2 2 3" xfId="3147"/>
    <cellStyle name="Обычный 16 4 2 2 3 2" xfId="3148"/>
    <cellStyle name="Обычный 16 4 2 2 3 3" xfId="3149"/>
    <cellStyle name="Обычный 16 4 2 2 3 4" xfId="3150"/>
    <cellStyle name="Обычный 16 4 2 2 4" xfId="3151"/>
    <cellStyle name="Обычный 16 4 2 2 4 2" xfId="3152"/>
    <cellStyle name="Обычный 16 4 2 2 4 3" xfId="3153"/>
    <cellStyle name="Обычный 16 4 2 2 4 4" xfId="3154"/>
    <cellStyle name="Обычный 16 4 2 2 5" xfId="3155"/>
    <cellStyle name="Обычный 16 4 2 2 6" xfId="3156"/>
    <cellStyle name="Обычный 16 4 2 2 7" xfId="3157"/>
    <cellStyle name="Обычный 16 4 2 3" xfId="3158"/>
    <cellStyle name="Обычный 16 4 2 3 2" xfId="3159"/>
    <cellStyle name="Обычный 16 4 2 3 3" xfId="3160"/>
    <cellStyle name="Обычный 16 4 2 3 4" xfId="3161"/>
    <cellStyle name="Обычный 16 4 2 4" xfId="3162"/>
    <cellStyle name="Обычный 16 4 2 4 2" xfId="3163"/>
    <cellStyle name="Обычный 16 4 2 4 3" xfId="3164"/>
    <cellStyle name="Обычный 16 4 2 4 4" xfId="3165"/>
    <cellStyle name="Обычный 16 4 2 5" xfId="3166"/>
    <cellStyle name="Обычный 16 4 2 5 2" xfId="3167"/>
    <cellStyle name="Обычный 16 4 2 5 3" xfId="3168"/>
    <cellStyle name="Обычный 16 4 2 5 4" xfId="3169"/>
    <cellStyle name="Обычный 16 4 2 6" xfId="3170"/>
    <cellStyle name="Обычный 16 4 2 7" xfId="3171"/>
    <cellStyle name="Обычный 16 4 2 8" xfId="3172"/>
    <cellStyle name="Обычный 16 4 3" xfId="3173"/>
    <cellStyle name="Обычный 16 4 3 2" xfId="3174"/>
    <cellStyle name="Обычный 16 4 3 2 2" xfId="3175"/>
    <cellStyle name="Обычный 16 4 3 2 3" xfId="3176"/>
    <cellStyle name="Обычный 16 4 3 2 4" xfId="3177"/>
    <cellStyle name="Обычный 16 4 3 3" xfId="3178"/>
    <cellStyle name="Обычный 16 4 3 3 2" xfId="3179"/>
    <cellStyle name="Обычный 16 4 3 3 3" xfId="3180"/>
    <cellStyle name="Обычный 16 4 3 3 4" xfId="3181"/>
    <cellStyle name="Обычный 16 4 3 4" xfId="3182"/>
    <cellStyle name="Обычный 16 4 3 4 2" xfId="3183"/>
    <cellStyle name="Обычный 16 4 3 4 3" xfId="3184"/>
    <cellStyle name="Обычный 16 4 3 4 4" xfId="3185"/>
    <cellStyle name="Обычный 16 4 3 5" xfId="3186"/>
    <cellStyle name="Обычный 16 4 3 6" xfId="3187"/>
    <cellStyle name="Обычный 16 4 3 7" xfId="3188"/>
    <cellStyle name="Обычный 16 4 4" xfId="3189"/>
    <cellStyle name="Обычный 16 4 4 2" xfId="3190"/>
    <cellStyle name="Обычный 16 4 4 3" xfId="3191"/>
    <cellStyle name="Обычный 16 4 4 4" xfId="3192"/>
    <cellStyle name="Обычный 16 4 5" xfId="3193"/>
    <cellStyle name="Обычный 16 4 5 2" xfId="3194"/>
    <cellStyle name="Обычный 16 4 5 3" xfId="3195"/>
    <cellStyle name="Обычный 16 4 5 4" xfId="3196"/>
    <cellStyle name="Обычный 16 4 6" xfId="3197"/>
    <cellStyle name="Обычный 16 4 6 2" xfId="3198"/>
    <cellStyle name="Обычный 16 4 6 3" xfId="3199"/>
    <cellStyle name="Обычный 16 4 6 4" xfId="3200"/>
    <cellStyle name="Обычный 16 4 7" xfId="3201"/>
    <cellStyle name="Обычный 16 4 8" xfId="3202"/>
    <cellStyle name="Обычный 16 4 9" xfId="3203"/>
    <cellStyle name="Обычный 16 5" xfId="3204"/>
    <cellStyle name="Обычный 16 5 2" xfId="3205"/>
    <cellStyle name="Обычный 16 5 2 2" xfId="3206"/>
    <cellStyle name="Обычный 16 5 2 2 2" xfId="3207"/>
    <cellStyle name="Обычный 16 5 2 2 2 2" xfId="3208"/>
    <cellStyle name="Обычный 16 5 2 2 2 3" xfId="3209"/>
    <cellStyle name="Обычный 16 5 2 2 2 4" xfId="3210"/>
    <cellStyle name="Обычный 16 5 2 2 3" xfId="3211"/>
    <cellStyle name="Обычный 16 5 2 2 3 2" xfId="3212"/>
    <cellStyle name="Обычный 16 5 2 2 3 3" xfId="3213"/>
    <cellStyle name="Обычный 16 5 2 2 3 4" xfId="3214"/>
    <cellStyle name="Обычный 16 5 2 2 4" xfId="3215"/>
    <cellStyle name="Обычный 16 5 2 2 4 2" xfId="3216"/>
    <cellStyle name="Обычный 16 5 2 2 4 3" xfId="3217"/>
    <cellStyle name="Обычный 16 5 2 2 4 4" xfId="3218"/>
    <cellStyle name="Обычный 16 5 2 2 5" xfId="3219"/>
    <cellStyle name="Обычный 16 5 2 2 6" xfId="3220"/>
    <cellStyle name="Обычный 16 5 2 2 7" xfId="3221"/>
    <cellStyle name="Обычный 16 5 2 3" xfId="3222"/>
    <cellStyle name="Обычный 16 5 2 3 2" xfId="3223"/>
    <cellStyle name="Обычный 16 5 2 3 3" xfId="3224"/>
    <cellStyle name="Обычный 16 5 2 3 4" xfId="3225"/>
    <cellStyle name="Обычный 16 5 2 4" xfId="3226"/>
    <cellStyle name="Обычный 16 5 2 4 2" xfId="3227"/>
    <cellStyle name="Обычный 16 5 2 4 3" xfId="3228"/>
    <cellStyle name="Обычный 16 5 2 4 4" xfId="3229"/>
    <cellStyle name="Обычный 16 5 2 5" xfId="3230"/>
    <cellStyle name="Обычный 16 5 2 5 2" xfId="3231"/>
    <cellStyle name="Обычный 16 5 2 5 3" xfId="3232"/>
    <cellStyle name="Обычный 16 5 2 5 4" xfId="3233"/>
    <cellStyle name="Обычный 16 5 2 6" xfId="3234"/>
    <cellStyle name="Обычный 16 5 2 7" xfId="3235"/>
    <cellStyle name="Обычный 16 5 2 8" xfId="3236"/>
    <cellStyle name="Обычный 16 5 3" xfId="3237"/>
    <cellStyle name="Обычный 16 5 3 2" xfId="3238"/>
    <cellStyle name="Обычный 16 5 3 2 2" xfId="3239"/>
    <cellStyle name="Обычный 16 5 3 2 3" xfId="3240"/>
    <cellStyle name="Обычный 16 5 3 2 4" xfId="3241"/>
    <cellStyle name="Обычный 16 5 3 3" xfId="3242"/>
    <cellStyle name="Обычный 16 5 3 3 2" xfId="3243"/>
    <cellStyle name="Обычный 16 5 3 3 3" xfId="3244"/>
    <cellStyle name="Обычный 16 5 3 3 4" xfId="3245"/>
    <cellStyle name="Обычный 16 5 3 4" xfId="3246"/>
    <cellStyle name="Обычный 16 5 3 4 2" xfId="3247"/>
    <cellStyle name="Обычный 16 5 3 4 3" xfId="3248"/>
    <cellStyle name="Обычный 16 5 3 4 4" xfId="3249"/>
    <cellStyle name="Обычный 16 5 3 5" xfId="3250"/>
    <cellStyle name="Обычный 16 5 3 6" xfId="3251"/>
    <cellStyle name="Обычный 16 5 3 7" xfId="3252"/>
    <cellStyle name="Обычный 16 5 4" xfId="3253"/>
    <cellStyle name="Обычный 16 5 4 2" xfId="3254"/>
    <cellStyle name="Обычный 16 5 4 3" xfId="3255"/>
    <cellStyle name="Обычный 16 5 4 4" xfId="3256"/>
    <cellStyle name="Обычный 16 5 5" xfId="3257"/>
    <cellStyle name="Обычный 16 5 5 2" xfId="3258"/>
    <cellStyle name="Обычный 16 5 5 3" xfId="3259"/>
    <cellStyle name="Обычный 16 5 5 4" xfId="3260"/>
    <cellStyle name="Обычный 16 5 6" xfId="3261"/>
    <cellStyle name="Обычный 16 5 6 2" xfId="3262"/>
    <cellStyle name="Обычный 16 5 6 3" xfId="3263"/>
    <cellStyle name="Обычный 16 5 6 4" xfId="3264"/>
    <cellStyle name="Обычный 16 5 7" xfId="3265"/>
    <cellStyle name="Обычный 16 5 8" xfId="3266"/>
    <cellStyle name="Обычный 16 5 9" xfId="3267"/>
    <cellStyle name="Обычный 16 6" xfId="3268"/>
    <cellStyle name="Обычный 16 6 2" xfId="3269"/>
    <cellStyle name="Обычный 16 6 2 2" xfId="3270"/>
    <cellStyle name="Обычный 16 6 2 2 2" xfId="3271"/>
    <cellStyle name="Обычный 16 6 2 2 3" xfId="3272"/>
    <cellStyle name="Обычный 16 6 2 2 4" xfId="3273"/>
    <cellStyle name="Обычный 16 6 2 3" xfId="3274"/>
    <cellStyle name="Обычный 16 6 2 3 2" xfId="3275"/>
    <cellStyle name="Обычный 16 6 2 3 3" xfId="3276"/>
    <cellStyle name="Обычный 16 6 2 3 4" xfId="3277"/>
    <cellStyle name="Обычный 16 6 2 4" xfId="3278"/>
    <cellStyle name="Обычный 16 6 2 4 2" xfId="3279"/>
    <cellStyle name="Обычный 16 6 2 4 3" xfId="3280"/>
    <cellStyle name="Обычный 16 6 2 4 4" xfId="3281"/>
    <cellStyle name="Обычный 16 6 2 5" xfId="3282"/>
    <cellStyle name="Обычный 16 6 2 6" xfId="3283"/>
    <cellStyle name="Обычный 16 6 2 7" xfId="3284"/>
    <cellStyle name="Обычный 16 6 3" xfId="3285"/>
    <cellStyle name="Обычный 16 6 3 2" xfId="3286"/>
    <cellStyle name="Обычный 16 6 3 3" xfId="3287"/>
    <cellStyle name="Обычный 16 6 3 4" xfId="3288"/>
    <cellStyle name="Обычный 16 6 4" xfId="3289"/>
    <cellStyle name="Обычный 16 6 4 2" xfId="3290"/>
    <cellStyle name="Обычный 16 6 4 3" xfId="3291"/>
    <cellStyle name="Обычный 16 6 4 4" xfId="3292"/>
    <cellStyle name="Обычный 16 6 5" xfId="3293"/>
    <cellStyle name="Обычный 16 6 5 2" xfId="3294"/>
    <cellStyle name="Обычный 16 6 5 3" xfId="3295"/>
    <cellStyle name="Обычный 16 6 5 4" xfId="3296"/>
    <cellStyle name="Обычный 16 6 6" xfId="3297"/>
    <cellStyle name="Обычный 16 6 7" xfId="3298"/>
    <cellStyle name="Обычный 16 6 8" xfId="3299"/>
    <cellStyle name="Обычный 16 7" xfId="3300"/>
    <cellStyle name="Обычный 16 7 2" xfId="3301"/>
    <cellStyle name="Обычный 16 7 2 2" xfId="3302"/>
    <cellStyle name="Обычный 16 7 2 3" xfId="3303"/>
    <cellStyle name="Обычный 16 7 2 4" xfId="3304"/>
    <cellStyle name="Обычный 16 7 3" xfId="3305"/>
    <cellStyle name="Обычный 16 7 3 2" xfId="3306"/>
    <cellStyle name="Обычный 16 7 3 3" xfId="3307"/>
    <cellStyle name="Обычный 16 7 3 4" xfId="3308"/>
    <cellStyle name="Обычный 16 7 4" xfId="3309"/>
    <cellStyle name="Обычный 16 7 4 2" xfId="3310"/>
    <cellStyle name="Обычный 16 7 4 3" xfId="3311"/>
    <cellStyle name="Обычный 16 7 4 4" xfId="3312"/>
    <cellStyle name="Обычный 16 7 5" xfId="3313"/>
    <cellStyle name="Обычный 16 7 6" xfId="3314"/>
    <cellStyle name="Обычный 16 7 7" xfId="3315"/>
    <cellStyle name="Обычный 16 8" xfId="3316"/>
    <cellStyle name="Обычный 16 8 2" xfId="3317"/>
    <cellStyle name="Обычный 16 8 2 2" xfId="3318"/>
    <cellStyle name="Обычный 16 8 2 3" xfId="3319"/>
    <cellStyle name="Обычный 16 8 2 4" xfId="3320"/>
    <cellStyle name="Обычный 16 8 3" xfId="3321"/>
    <cellStyle name="Обычный 16 8 3 2" xfId="3322"/>
    <cellStyle name="Обычный 16 8 3 3" xfId="3323"/>
    <cellStyle name="Обычный 16 8 3 4" xfId="3324"/>
    <cellStyle name="Обычный 16 8 4" xfId="3325"/>
    <cellStyle name="Обычный 16 8 5" xfId="3326"/>
    <cellStyle name="Обычный 16 8 6" xfId="3327"/>
    <cellStyle name="Обычный 16 9" xfId="3328"/>
    <cellStyle name="Обычный 16 9 2" xfId="3329"/>
    <cellStyle name="Обычный 16 9 3" xfId="3330"/>
    <cellStyle name="Обычный 16 9 4" xfId="3331"/>
    <cellStyle name="Обычный 17" xfId="3332"/>
    <cellStyle name="Обычный 17 10" xfId="3333"/>
    <cellStyle name="Обычный 17 10 2" xfId="3334"/>
    <cellStyle name="Обычный 17 10 3" xfId="3335"/>
    <cellStyle name="Обычный 17 10 4" xfId="3336"/>
    <cellStyle name="Обычный 17 11" xfId="3337"/>
    <cellStyle name="Обычный 17 11 2" xfId="3338"/>
    <cellStyle name="Обычный 17 11 3" xfId="3339"/>
    <cellStyle name="Обычный 17 11 4" xfId="3340"/>
    <cellStyle name="Обычный 17 12" xfId="3341"/>
    <cellStyle name="Обычный 17 13" xfId="3342"/>
    <cellStyle name="Обычный 17 14" xfId="3343"/>
    <cellStyle name="Обычный 17 2" xfId="3344"/>
    <cellStyle name="Обычный 17 3" xfId="3345"/>
    <cellStyle name="Обычный 17 3 2" xfId="3346"/>
    <cellStyle name="Обычный 17 3 2 2" xfId="3347"/>
    <cellStyle name="Обычный 17 3 2 2 2" xfId="3348"/>
    <cellStyle name="Обычный 17 3 2 2 2 2" xfId="3349"/>
    <cellStyle name="Обычный 17 3 2 2 2 3" xfId="3350"/>
    <cellStyle name="Обычный 17 3 2 2 2 4" xfId="3351"/>
    <cellStyle name="Обычный 17 3 2 2 3" xfId="3352"/>
    <cellStyle name="Обычный 17 3 2 2 3 2" xfId="3353"/>
    <cellStyle name="Обычный 17 3 2 2 3 3" xfId="3354"/>
    <cellStyle name="Обычный 17 3 2 2 3 4" xfId="3355"/>
    <cellStyle name="Обычный 17 3 2 2 4" xfId="3356"/>
    <cellStyle name="Обычный 17 3 2 2 4 2" xfId="3357"/>
    <cellStyle name="Обычный 17 3 2 2 4 3" xfId="3358"/>
    <cellStyle name="Обычный 17 3 2 2 4 4" xfId="3359"/>
    <cellStyle name="Обычный 17 3 2 2 5" xfId="3360"/>
    <cellStyle name="Обычный 17 3 2 2 6" xfId="3361"/>
    <cellStyle name="Обычный 17 3 2 2 7" xfId="3362"/>
    <cellStyle name="Обычный 17 3 2 3" xfId="3363"/>
    <cellStyle name="Обычный 17 3 2 3 2" xfId="3364"/>
    <cellStyle name="Обычный 17 3 2 3 3" xfId="3365"/>
    <cellStyle name="Обычный 17 3 2 3 4" xfId="3366"/>
    <cellStyle name="Обычный 17 3 2 4" xfId="3367"/>
    <cellStyle name="Обычный 17 3 2 4 2" xfId="3368"/>
    <cellStyle name="Обычный 17 3 2 4 3" xfId="3369"/>
    <cellStyle name="Обычный 17 3 2 4 4" xfId="3370"/>
    <cellStyle name="Обычный 17 3 2 5" xfId="3371"/>
    <cellStyle name="Обычный 17 3 2 5 2" xfId="3372"/>
    <cellStyle name="Обычный 17 3 2 5 3" xfId="3373"/>
    <cellStyle name="Обычный 17 3 2 5 4" xfId="3374"/>
    <cellStyle name="Обычный 17 3 2 6" xfId="3375"/>
    <cellStyle name="Обычный 17 3 2 7" xfId="3376"/>
    <cellStyle name="Обычный 17 3 2 8" xfId="3377"/>
    <cellStyle name="Обычный 17 3 3" xfId="3378"/>
    <cellStyle name="Обычный 17 3 3 2" xfId="3379"/>
    <cellStyle name="Обычный 17 3 3 2 2" xfId="3380"/>
    <cellStyle name="Обычный 17 3 3 2 3" xfId="3381"/>
    <cellStyle name="Обычный 17 3 3 2 4" xfId="3382"/>
    <cellStyle name="Обычный 17 3 3 3" xfId="3383"/>
    <cellStyle name="Обычный 17 3 3 3 2" xfId="3384"/>
    <cellStyle name="Обычный 17 3 3 3 3" xfId="3385"/>
    <cellStyle name="Обычный 17 3 3 3 4" xfId="3386"/>
    <cellStyle name="Обычный 17 3 3 4" xfId="3387"/>
    <cellStyle name="Обычный 17 3 3 4 2" xfId="3388"/>
    <cellStyle name="Обычный 17 3 3 4 3" xfId="3389"/>
    <cellStyle name="Обычный 17 3 3 4 4" xfId="3390"/>
    <cellStyle name="Обычный 17 3 3 5" xfId="3391"/>
    <cellStyle name="Обычный 17 3 3 6" xfId="3392"/>
    <cellStyle name="Обычный 17 3 3 7" xfId="3393"/>
    <cellStyle name="Обычный 17 3 4" xfId="3394"/>
    <cellStyle name="Обычный 17 3 4 2" xfId="3395"/>
    <cellStyle name="Обычный 17 3 4 3" xfId="3396"/>
    <cellStyle name="Обычный 17 3 4 4" xfId="3397"/>
    <cellStyle name="Обычный 17 3 5" xfId="3398"/>
    <cellStyle name="Обычный 17 3 5 2" xfId="3399"/>
    <cellStyle name="Обычный 17 3 5 3" xfId="3400"/>
    <cellStyle name="Обычный 17 3 5 4" xfId="3401"/>
    <cellStyle name="Обычный 17 3 6" xfId="3402"/>
    <cellStyle name="Обычный 17 3 6 2" xfId="3403"/>
    <cellStyle name="Обычный 17 3 6 3" xfId="3404"/>
    <cellStyle name="Обычный 17 3 6 4" xfId="3405"/>
    <cellStyle name="Обычный 17 3 7" xfId="3406"/>
    <cellStyle name="Обычный 17 3 8" xfId="3407"/>
    <cellStyle name="Обычный 17 3 9" xfId="3408"/>
    <cellStyle name="Обычный 17 4" xfId="3409"/>
    <cellStyle name="Обычный 17 4 2" xfId="3410"/>
    <cellStyle name="Обычный 17 4 2 2" xfId="3411"/>
    <cellStyle name="Обычный 17 4 2 2 2" xfId="3412"/>
    <cellStyle name="Обычный 17 4 2 2 2 2" xfId="3413"/>
    <cellStyle name="Обычный 17 4 2 2 2 3" xfId="3414"/>
    <cellStyle name="Обычный 17 4 2 2 2 4" xfId="3415"/>
    <cellStyle name="Обычный 17 4 2 2 3" xfId="3416"/>
    <cellStyle name="Обычный 17 4 2 2 3 2" xfId="3417"/>
    <cellStyle name="Обычный 17 4 2 2 3 3" xfId="3418"/>
    <cellStyle name="Обычный 17 4 2 2 3 4" xfId="3419"/>
    <cellStyle name="Обычный 17 4 2 2 4" xfId="3420"/>
    <cellStyle name="Обычный 17 4 2 2 4 2" xfId="3421"/>
    <cellStyle name="Обычный 17 4 2 2 4 3" xfId="3422"/>
    <cellStyle name="Обычный 17 4 2 2 4 4" xfId="3423"/>
    <cellStyle name="Обычный 17 4 2 2 5" xfId="3424"/>
    <cellStyle name="Обычный 17 4 2 2 6" xfId="3425"/>
    <cellStyle name="Обычный 17 4 2 2 7" xfId="3426"/>
    <cellStyle name="Обычный 17 4 2 3" xfId="3427"/>
    <cellStyle name="Обычный 17 4 2 3 2" xfId="3428"/>
    <cellStyle name="Обычный 17 4 2 3 3" xfId="3429"/>
    <cellStyle name="Обычный 17 4 2 3 4" xfId="3430"/>
    <cellStyle name="Обычный 17 4 2 4" xfId="3431"/>
    <cellStyle name="Обычный 17 4 2 4 2" xfId="3432"/>
    <cellStyle name="Обычный 17 4 2 4 3" xfId="3433"/>
    <cellStyle name="Обычный 17 4 2 4 4" xfId="3434"/>
    <cellStyle name="Обычный 17 4 2 5" xfId="3435"/>
    <cellStyle name="Обычный 17 4 2 5 2" xfId="3436"/>
    <cellStyle name="Обычный 17 4 2 5 3" xfId="3437"/>
    <cellStyle name="Обычный 17 4 2 5 4" xfId="3438"/>
    <cellStyle name="Обычный 17 4 2 6" xfId="3439"/>
    <cellStyle name="Обычный 17 4 2 7" xfId="3440"/>
    <cellStyle name="Обычный 17 4 2 8" xfId="3441"/>
    <cellStyle name="Обычный 17 4 3" xfId="3442"/>
    <cellStyle name="Обычный 17 4 3 2" xfId="3443"/>
    <cellStyle name="Обычный 17 4 3 2 2" xfId="3444"/>
    <cellStyle name="Обычный 17 4 3 2 3" xfId="3445"/>
    <cellStyle name="Обычный 17 4 3 2 4" xfId="3446"/>
    <cellStyle name="Обычный 17 4 3 3" xfId="3447"/>
    <cellStyle name="Обычный 17 4 3 3 2" xfId="3448"/>
    <cellStyle name="Обычный 17 4 3 3 3" xfId="3449"/>
    <cellStyle name="Обычный 17 4 3 3 4" xfId="3450"/>
    <cellStyle name="Обычный 17 4 3 4" xfId="3451"/>
    <cellStyle name="Обычный 17 4 3 4 2" xfId="3452"/>
    <cellStyle name="Обычный 17 4 3 4 3" xfId="3453"/>
    <cellStyle name="Обычный 17 4 3 4 4" xfId="3454"/>
    <cellStyle name="Обычный 17 4 3 5" xfId="3455"/>
    <cellStyle name="Обычный 17 4 3 6" xfId="3456"/>
    <cellStyle name="Обычный 17 4 3 7" xfId="3457"/>
    <cellStyle name="Обычный 17 4 4" xfId="3458"/>
    <cellStyle name="Обычный 17 4 4 2" xfId="3459"/>
    <cellStyle name="Обычный 17 4 4 3" xfId="3460"/>
    <cellStyle name="Обычный 17 4 4 4" xfId="3461"/>
    <cellStyle name="Обычный 17 4 5" xfId="3462"/>
    <cellStyle name="Обычный 17 4 5 2" xfId="3463"/>
    <cellStyle name="Обычный 17 4 5 3" xfId="3464"/>
    <cellStyle name="Обычный 17 4 5 4" xfId="3465"/>
    <cellStyle name="Обычный 17 4 6" xfId="3466"/>
    <cellStyle name="Обычный 17 4 6 2" xfId="3467"/>
    <cellStyle name="Обычный 17 4 6 3" xfId="3468"/>
    <cellStyle name="Обычный 17 4 6 4" xfId="3469"/>
    <cellStyle name="Обычный 17 4 7" xfId="3470"/>
    <cellStyle name="Обычный 17 4 8" xfId="3471"/>
    <cellStyle name="Обычный 17 4 9" xfId="3472"/>
    <cellStyle name="Обычный 17 5" xfId="3473"/>
    <cellStyle name="Обычный 17 5 2" xfId="3474"/>
    <cellStyle name="Обычный 17 5 2 2" xfId="3475"/>
    <cellStyle name="Обычный 17 5 2 2 2" xfId="3476"/>
    <cellStyle name="Обычный 17 5 2 2 2 2" xfId="3477"/>
    <cellStyle name="Обычный 17 5 2 2 2 3" xfId="3478"/>
    <cellStyle name="Обычный 17 5 2 2 2 4" xfId="3479"/>
    <cellStyle name="Обычный 17 5 2 2 3" xfId="3480"/>
    <cellStyle name="Обычный 17 5 2 2 3 2" xfId="3481"/>
    <cellStyle name="Обычный 17 5 2 2 3 3" xfId="3482"/>
    <cellStyle name="Обычный 17 5 2 2 3 4" xfId="3483"/>
    <cellStyle name="Обычный 17 5 2 2 4" xfId="3484"/>
    <cellStyle name="Обычный 17 5 2 2 4 2" xfId="3485"/>
    <cellStyle name="Обычный 17 5 2 2 4 3" xfId="3486"/>
    <cellStyle name="Обычный 17 5 2 2 4 4" xfId="3487"/>
    <cellStyle name="Обычный 17 5 2 2 5" xfId="3488"/>
    <cellStyle name="Обычный 17 5 2 2 6" xfId="3489"/>
    <cellStyle name="Обычный 17 5 2 2 7" xfId="3490"/>
    <cellStyle name="Обычный 17 5 2 3" xfId="3491"/>
    <cellStyle name="Обычный 17 5 2 3 2" xfId="3492"/>
    <cellStyle name="Обычный 17 5 2 3 3" xfId="3493"/>
    <cellStyle name="Обычный 17 5 2 3 4" xfId="3494"/>
    <cellStyle name="Обычный 17 5 2 4" xfId="3495"/>
    <cellStyle name="Обычный 17 5 2 4 2" xfId="3496"/>
    <cellStyle name="Обычный 17 5 2 4 3" xfId="3497"/>
    <cellStyle name="Обычный 17 5 2 4 4" xfId="3498"/>
    <cellStyle name="Обычный 17 5 2 5" xfId="3499"/>
    <cellStyle name="Обычный 17 5 2 5 2" xfId="3500"/>
    <cellStyle name="Обычный 17 5 2 5 3" xfId="3501"/>
    <cellStyle name="Обычный 17 5 2 5 4" xfId="3502"/>
    <cellStyle name="Обычный 17 5 2 6" xfId="3503"/>
    <cellStyle name="Обычный 17 5 2 7" xfId="3504"/>
    <cellStyle name="Обычный 17 5 2 8" xfId="3505"/>
    <cellStyle name="Обычный 17 5 3" xfId="3506"/>
    <cellStyle name="Обычный 17 5 3 2" xfId="3507"/>
    <cellStyle name="Обычный 17 5 3 2 2" xfId="3508"/>
    <cellStyle name="Обычный 17 5 3 2 3" xfId="3509"/>
    <cellStyle name="Обычный 17 5 3 2 4" xfId="3510"/>
    <cellStyle name="Обычный 17 5 3 3" xfId="3511"/>
    <cellStyle name="Обычный 17 5 3 3 2" xfId="3512"/>
    <cellStyle name="Обычный 17 5 3 3 3" xfId="3513"/>
    <cellStyle name="Обычный 17 5 3 3 4" xfId="3514"/>
    <cellStyle name="Обычный 17 5 3 4" xfId="3515"/>
    <cellStyle name="Обычный 17 5 3 4 2" xfId="3516"/>
    <cellStyle name="Обычный 17 5 3 4 3" xfId="3517"/>
    <cellStyle name="Обычный 17 5 3 4 4" xfId="3518"/>
    <cellStyle name="Обычный 17 5 3 5" xfId="3519"/>
    <cellStyle name="Обычный 17 5 3 6" xfId="3520"/>
    <cellStyle name="Обычный 17 5 3 7" xfId="3521"/>
    <cellStyle name="Обычный 17 5 4" xfId="3522"/>
    <cellStyle name="Обычный 17 5 4 2" xfId="3523"/>
    <cellStyle name="Обычный 17 5 4 3" xfId="3524"/>
    <cellStyle name="Обычный 17 5 4 4" xfId="3525"/>
    <cellStyle name="Обычный 17 5 5" xfId="3526"/>
    <cellStyle name="Обычный 17 5 5 2" xfId="3527"/>
    <cellStyle name="Обычный 17 5 5 3" xfId="3528"/>
    <cellStyle name="Обычный 17 5 5 4" xfId="3529"/>
    <cellStyle name="Обычный 17 5 6" xfId="3530"/>
    <cellStyle name="Обычный 17 5 6 2" xfId="3531"/>
    <cellStyle name="Обычный 17 5 6 3" xfId="3532"/>
    <cellStyle name="Обычный 17 5 6 4" xfId="3533"/>
    <cellStyle name="Обычный 17 5 7" xfId="3534"/>
    <cellStyle name="Обычный 17 5 8" xfId="3535"/>
    <cellStyle name="Обычный 17 5 9" xfId="3536"/>
    <cellStyle name="Обычный 17 6" xfId="3537"/>
    <cellStyle name="Обычный 17 6 2" xfId="3538"/>
    <cellStyle name="Обычный 17 6 2 2" xfId="3539"/>
    <cellStyle name="Обычный 17 6 2 2 2" xfId="3540"/>
    <cellStyle name="Обычный 17 6 2 2 3" xfId="3541"/>
    <cellStyle name="Обычный 17 6 2 2 4" xfId="3542"/>
    <cellStyle name="Обычный 17 6 2 3" xfId="3543"/>
    <cellStyle name="Обычный 17 6 2 3 2" xfId="3544"/>
    <cellStyle name="Обычный 17 6 2 3 3" xfId="3545"/>
    <cellStyle name="Обычный 17 6 2 3 4" xfId="3546"/>
    <cellStyle name="Обычный 17 6 2 4" xfId="3547"/>
    <cellStyle name="Обычный 17 6 2 4 2" xfId="3548"/>
    <cellStyle name="Обычный 17 6 2 4 3" xfId="3549"/>
    <cellStyle name="Обычный 17 6 2 4 4" xfId="3550"/>
    <cellStyle name="Обычный 17 6 2 5" xfId="3551"/>
    <cellStyle name="Обычный 17 6 2 6" xfId="3552"/>
    <cellStyle name="Обычный 17 6 2 7" xfId="3553"/>
    <cellStyle name="Обычный 17 6 3" xfId="3554"/>
    <cellStyle name="Обычный 17 6 3 2" xfId="3555"/>
    <cellStyle name="Обычный 17 6 3 3" xfId="3556"/>
    <cellStyle name="Обычный 17 6 3 4" xfId="3557"/>
    <cellStyle name="Обычный 17 6 4" xfId="3558"/>
    <cellStyle name="Обычный 17 6 4 2" xfId="3559"/>
    <cellStyle name="Обычный 17 6 4 3" xfId="3560"/>
    <cellStyle name="Обычный 17 6 4 4" xfId="3561"/>
    <cellStyle name="Обычный 17 6 5" xfId="3562"/>
    <cellStyle name="Обычный 17 6 5 2" xfId="3563"/>
    <cellStyle name="Обычный 17 6 5 3" xfId="3564"/>
    <cellStyle name="Обычный 17 6 5 4" xfId="3565"/>
    <cellStyle name="Обычный 17 6 6" xfId="3566"/>
    <cellStyle name="Обычный 17 6 7" xfId="3567"/>
    <cellStyle name="Обычный 17 6 8" xfId="3568"/>
    <cellStyle name="Обычный 17 7" xfId="3569"/>
    <cellStyle name="Обычный 17 7 2" xfId="3570"/>
    <cellStyle name="Обычный 17 7 2 2" xfId="3571"/>
    <cellStyle name="Обычный 17 7 2 3" xfId="3572"/>
    <cellStyle name="Обычный 17 7 2 4" xfId="3573"/>
    <cellStyle name="Обычный 17 7 3" xfId="3574"/>
    <cellStyle name="Обычный 17 7 3 2" xfId="3575"/>
    <cellStyle name="Обычный 17 7 3 3" xfId="3576"/>
    <cellStyle name="Обычный 17 7 3 4" xfId="3577"/>
    <cellStyle name="Обычный 17 7 4" xfId="3578"/>
    <cellStyle name="Обычный 17 7 4 2" xfId="3579"/>
    <cellStyle name="Обычный 17 7 4 3" xfId="3580"/>
    <cellStyle name="Обычный 17 7 4 4" xfId="3581"/>
    <cellStyle name="Обычный 17 7 5" xfId="3582"/>
    <cellStyle name="Обычный 17 7 6" xfId="3583"/>
    <cellStyle name="Обычный 17 7 7" xfId="3584"/>
    <cellStyle name="Обычный 17 8" xfId="3585"/>
    <cellStyle name="Обычный 17 8 2" xfId="3586"/>
    <cellStyle name="Обычный 17 8 2 2" xfId="3587"/>
    <cellStyle name="Обычный 17 8 2 3" xfId="3588"/>
    <cellStyle name="Обычный 17 8 2 4" xfId="3589"/>
    <cellStyle name="Обычный 17 8 3" xfId="3590"/>
    <cellStyle name="Обычный 17 8 3 2" xfId="3591"/>
    <cellStyle name="Обычный 17 8 3 3" xfId="3592"/>
    <cellStyle name="Обычный 17 8 3 4" xfId="3593"/>
    <cellStyle name="Обычный 17 8 4" xfId="3594"/>
    <cellStyle name="Обычный 17 8 5" xfId="3595"/>
    <cellStyle name="Обычный 17 8 6" xfId="3596"/>
    <cellStyle name="Обычный 17 9" xfId="3597"/>
    <cellStyle name="Обычный 17 9 2" xfId="3598"/>
    <cellStyle name="Обычный 17 9 3" xfId="3599"/>
    <cellStyle name="Обычный 17 9 4" xfId="3600"/>
    <cellStyle name="Обычный 18" xfId="3601"/>
    <cellStyle name="Обычный 18 10" xfId="3602"/>
    <cellStyle name="Обычный 18 10 2" xfId="3603"/>
    <cellStyle name="Обычный 18 10 3" xfId="3604"/>
    <cellStyle name="Обычный 18 10 4" xfId="3605"/>
    <cellStyle name="Обычный 18 11" xfId="3606"/>
    <cellStyle name="Обычный 18 11 2" xfId="3607"/>
    <cellStyle name="Обычный 18 11 3" xfId="3608"/>
    <cellStyle name="Обычный 18 11 4" xfId="3609"/>
    <cellStyle name="Обычный 18 12" xfId="3610"/>
    <cellStyle name="Обычный 18 13" xfId="3611"/>
    <cellStyle name="Обычный 18 14" xfId="3612"/>
    <cellStyle name="Обычный 18 2" xfId="3613"/>
    <cellStyle name="Обычный 18 3" xfId="3614"/>
    <cellStyle name="Обычный 18 3 2" xfId="3615"/>
    <cellStyle name="Обычный 18 3 2 2" xfId="3616"/>
    <cellStyle name="Обычный 18 3 2 2 2" xfId="3617"/>
    <cellStyle name="Обычный 18 3 2 2 2 2" xfId="3618"/>
    <cellStyle name="Обычный 18 3 2 2 2 3" xfId="3619"/>
    <cellStyle name="Обычный 18 3 2 2 2 4" xfId="3620"/>
    <cellStyle name="Обычный 18 3 2 2 3" xfId="3621"/>
    <cellStyle name="Обычный 18 3 2 2 3 2" xfId="3622"/>
    <cellStyle name="Обычный 18 3 2 2 3 3" xfId="3623"/>
    <cellStyle name="Обычный 18 3 2 2 3 4" xfId="3624"/>
    <cellStyle name="Обычный 18 3 2 2 4" xfId="3625"/>
    <cellStyle name="Обычный 18 3 2 2 4 2" xfId="3626"/>
    <cellStyle name="Обычный 18 3 2 2 4 3" xfId="3627"/>
    <cellStyle name="Обычный 18 3 2 2 4 4" xfId="3628"/>
    <cellStyle name="Обычный 18 3 2 2 5" xfId="3629"/>
    <cellStyle name="Обычный 18 3 2 2 6" xfId="3630"/>
    <cellStyle name="Обычный 18 3 2 2 7" xfId="3631"/>
    <cellStyle name="Обычный 18 3 2 3" xfId="3632"/>
    <cellStyle name="Обычный 18 3 2 3 2" xfId="3633"/>
    <cellStyle name="Обычный 18 3 2 3 3" xfId="3634"/>
    <cellStyle name="Обычный 18 3 2 3 4" xfId="3635"/>
    <cellStyle name="Обычный 18 3 2 4" xfId="3636"/>
    <cellStyle name="Обычный 18 3 2 4 2" xfId="3637"/>
    <cellStyle name="Обычный 18 3 2 4 3" xfId="3638"/>
    <cellStyle name="Обычный 18 3 2 4 4" xfId="3639"/>
    <cellStyle name="Обычный 18 3 2 5" xfId="3640"/>
    <cellStyle name="Обычный 18 3 2 5 2" xfId="3641"/>
    <cellStyle name="Обычный 18 3 2 5 3" xfId="3642"/>
    <cellStyle name="Обычный 18 3 2 5 4" xfId="3643"/>
    <cellStyle name="Обычный 18 3 2 6" xfId="3644"/>
    <cellStyle name="Обычный 18 3 2 7" xfId="3645"/>
    <cellStyle name="Обычный 18 3 2 8" xfId="3646"/>
    <cellStyle name="Обычный 18 3 3" xfId="3647"/>
    <cellStyle name="Обычный 18 3 3 2" xfId="3648"/>
    <cellStyle name="Обычный 18 3 3 2 2" xfId="3649"/>
    <cellStyle name="Обычный 18 3 3 2 3" xfId="3650"/>
    <cellStyle name="Обычный 18 3 3 2 4" xfId="3651"/>
    <cellStyle name="Обычный 18 3 3 3" xfId="3652"/>
    <cellStyle name="Обычный 18 3 3 3 2" xfId="3653"/>
    <cellStyle name="Обычный 18 3 3 3 3" xfId="3654"/>
    <cellStyle name="Обычный 18 3 3 3 4" xfId="3655"/>
    <cellStyle name="Обычный 18 3 3 4" xfId="3656"/>
    <cellStyle name="Обычный 18 3 3 4 2" xfId="3657"/>
    <cellStyle name="Обычный 18 3 3 4 3" xfId="3658"/>
    <cellStyle name="Обычный 18 3 3 4 4" xfId="3659"/>
    <cellStyle name="Обычный 18 3 3 5" xfId="3660"/>
    <cellStyle name="Обычный 18 3 3 6" xfId="3661"/>
    <cellStyle name="Обычный 18 3 3 7" xfId="3662"/>
    <cellStyle name="Обычный 18 3 4" xfId="3663"/>
    <cellStyle name="Обычный 18 3 4 2" xfId="3664"/>
    <cellStyle name="Обычный 18 3 4 3" xfId="3665"/>
    <cellStyle name="Обычный 18 3 4 4" xfId="3666"/>
    <cellStyle name="Обычный 18 3 5" xfId="3667"/>
    <cellStyle name="Обычный 18 3 5 2" xfId="3668"/>
    <cellStyle name="Обычный 18 3 5 3" xfId="3669"/>
    <cellStyle name="Обычный 18 3 5 4" xfId="3670"/>
    <cellStyle name="Обычный 18 3 6" xfId="3671"/>
    <cellStyle name="Обычный 18 3 6 2" xfId="3672"/>
    <cellStyle name="Обычный 18 3 6 3" xfId="3673"/>
    <cellStyle name="Обычный 18 3 6 4" xfId="3674"/>
    <cellStyle name="Обычный 18 3 7" xfId="3675"/>
    <cellStyle name="Обычный 18 3 8" xfId="3676"/>
    <cellStyle name="Обычный 18 3 9" xfId="3677"/>
    <cellStyle name="Обычный 18 4" xfId="3678"/>
    <cellStyle name="Обычный 18 4 2" xfId="3679"/>
    <cellStyle name="Обычный 18 4 2 2" xfId="3680"/>
    <cellStyle name="Обычный 18 4 2 2 2" xfId="3681"/>
    <cellStyle name="Обычный 18 4 2 2 2 2" xfId="3682"/>
    <cellStyle name="Обычный 18 4 2 2 2 3" xfId="3683"/>
    <cellStyle name="Обычный 18 4 2 2 2 4" xfId="3684"/>
    <cellStyle name="Обычный 18 4 2 2 3" xfId="3685"/>
    <cellStyle name="Обычный 18 4 2 2 3 2" xfId="3686"/>
    <cellStyle name="Обычный 18 4 2 2 3 3" xfId="3687"/>
    <cellStyle name="Обычный 18 4 2 2 3 4" xfId="3688"/>
    <cellStyle name="Обычный 18 4 2 2 4" xfId="3689"/>
    <cellStyle name="Обычный 18 4 2 2 4 2" xfId="3690"/>
    <cellStyle name="Обычный 18 4 2 2 4 3" xfId="3691"/>
    <cellStyle name="Обычный 18 4 2 2 4 4" xfId="3692"/>
    <cellStyle name="Обычный 18 4 2 2 5" xfId="3693"/>
    <cellStyle name="Обычный 18 4 2 2 6" xfId="3694"/>
    <cellStyle name="Обычный 18 4 2 2 7" xfId="3695"/>
    <cellStyle name="Обычный 18 4 2 3" xfId="3696"/>
    <cellStyle name="Обычный 18 4 2 3 2" xfId="3697"/>
    <cellStyle name="Обычный 18 4 2 3 3" xfId="3698"/>
    <cellStyle name="Обычный 18 4 2 3 4" xfId="3699"/>
    <cellStyle name="Обычный 18 4 2 4" xfId="3700"/>
    <cellStyle name="Обычный 18 4 2 4 2" xfId="3701"/>
    <cellStyle name="Обычный 18 4 2 4 3" xfId="3702"/>
    <cellStyle name="Обычный 18 4 2 4 4" xfId="3703"/>
    <cellStyle name="Обычный 18 4 2 5" xfId="3704"/>
    <cellStyle name="Обычный 18 4 2 5 2" xfId="3705"/>
    <cellStyle name="Обычный 18 4 2 5 3" xfId="3706"/>
    <cellStyle name="Обычный 18 4 2 5 4" xfId="3707"/>
    <cellStyle name="Обычный 18 4 2 6" xfId="3708"/>
    <cellStyle name="Обычный 18 4 2 7" xfId="3709"/>
    <cellStyle name="Обычный 18 4 2 8" xfId="3710"/>
    <cellStyle name="Обычный 18 4 3" xfId="3711"/>
    <cellStyle name="Обычный 18 4 3 2" xfId="3712"/>
    <cellStyle name="Обычный 18 4 3 2 2" xfId="3713"/>
    <cellStyle name="Обычный 18 4 3 2 3" xfId="3714"/>
    <cellStyle name="Обычный 18 4 3 2 4" xfId="3715"/>
    <cellStyle name="Обычный 18 4 3 3" xfId="3716"/>
    <cellStyle name="Обычный 18 4 3 3 2" xfId="3717"/>
    <cellStyle name="Обычный 18 4 3 3 3" xfId="3718"/>
    <cellStyle name="Обычный 18 4 3 3 4" xfId="3719"/>
    <cellStyle name="Обычный 18 4 3 4" xfId="3720"/>
    <cellStyle name="Обычный 18 4 3 4 2" xfId="3721"/>
    <cellStyle name="Обычный 18 4 3 4 3" xfId="3722"/>
    <cellStyle name="Обычный 18 4 3 4 4" xfId="3723"/>
    <cellStyle name="Обычный 18 4 3 5" xfId="3724"/>
    <cellStyle name="Обычный 18 4 3 6" xfId="3725"/>
    <cellStyle name="Обычный 18 4 3 7" xfId="3726"/>
    <cellStyle name="Обычный 18 4 4" xfId="3727"/>
    <cellStyle name="Обычный 18 4 4 2" xfId="3728"/>
    <cellStyle name="Обычный 18 4 4 3" xfId="3729"/>
    <cellStyle name="Обычный 18 4 4 4" xfId="3730"/>
    <cellStyle name="Обычный 18 4 5" xfId="3731"/>
    <cellStyle name="Обычный 18 4 5 2" xfId="3732"/>
    <cellStyle name="Обычный 18 4 5 3" xfId="3733"/>
    <cellStyle name="Обычный 18 4 5 4" xfId="3734"/>
    <cellStyle name="Обычный 18 4 6" xfId="3735"/>
    <cellStyle name="Обычный 18 4 6 2" xfId="3736"/>
    <cellStyle name="Обычный 18 4 6 3" xfId="3737"/>
    <cellStyle name="Обычный 18 4 6 4" xfId="3738"/>
    <cellStyle name="Обычный 18 4 7" xfId="3739"/>
    <cellStyle name="Обычный 18 4 8" xfId="3740"/>
    <cellStyle name="Обычный 18 4 9" xfId="3741"/>
    <cellStyle name="Обычный 18 5" xfId="3742"/>
    <cellStyle name="Обычный 18 5 2" xfId="3743"/>
    <cellStyle name="Обычный 18 5 2 2" xfId="3744"/>
    <cellStyle name="Обычный 18 5 2 2 2" xfId="3745"/>
    <cellStyle name="Обычный 18 5 2 2 2 2" xfId="3746"/>
    <cellStyle name="Обычный 18 5 2 2 2 3" xfId="3747"/>
    <cellStyle name="Обычный 18 5 2 2 2 4" xfId="3748"/>
    <cellStyle name="Обычный 18 5 2 2 3" xfId="3749"/>
    <cellStyle name="Обычный 18 5 2 2 3 2" xfId="3750"/>
    <cellStyle name="Обычный 18 5 2 2 3 3" xfId="3751"/>
    <cellStyle name="Обычный 18 5 2 2 3 4" xfId="3752"/>
    <cellStyle name="Обычный 18 5 2 2 4" xfId="3753"/>
    <cellStyle name="Обычный 18 5 2 2 4 2" xfId="3754"/>
    <cellStyle name="Обычный 18 5 2 2 4 3" xfId="3755"/>
    <cellStyle name="Обычный 18 5 2 2 4 4" xfId="3756"/>
    <cellStyle name="Обычный 18 5 2 2 5" xfId="3757"/>
    <cellStyle name="Обычный 18 5 2 2 6" xfId="3758"/>
    <cellStyle name="Обычный 18 5 2 2 7" xfId="3759"/>
    <cellStyle name="Обычный 18 5 2 3" xfId="3760"/>
    <cellStyle name="Обычный 18 5 2 3 2" xfId="3761"/>
    <cellStyle name="Обычный 18 5 2 3 3" xfId="3762"/>
    <cellStyle name="Обычный 18 5 2 3 4" xfId="3763"/>
    <cellStyle name="Обычный 18 5 2 4" xfId="3764"/>
    <cellStyle name="Обычный 18 5 2 4 2" xfId="3765"/>
    <cellStyle name="Обычный 18 5 2 4 3" xfId="3766"/>
    <cellStyle name="Обычный 18 5 2 4 4" xfId="3767"/>
    <cellStyle name="Обычный 18 5 2 5" xfId="3768"/>
    <cellStyle name="Обычный 18 5 2 5 2" xfId="3769"/>
    <cellStyle name="Обычный 18 5 2 5 3" xfId="3770"/>
    <cellStyle name="Обычный 18 5 2 5 4" xfId="3771"/>
    <cellStyle name="Обычный 18 5 2 6" xfId="3772"/>
    <cellStyle name="Обычный 18 5 2 7" xfId="3773"/>
    <cellStyle name="Обычный 18 5 2 8" xfId="3774"/>
    <cellStyle name="Обычный 18 5 3" xfId="3775"/>
    <cellStyle name="Обычный 18 5 3 2" xfId="3776"/>
    <cellStyle name="Обычный 18 5 3 2 2" xfId="3777"/>
    <cellStyle name="Обычный 18 5 3 2 3" xfId="3778"/>
    <cellStyle name="Обычный 18 5 3 2 4" xfId="3779"/>
    <cellStyle name="Обычный 18 5 3 3" xfId="3780"/>
    <cellStyle name="Обычный 18 5 3 3 2" xfId="3781"/>
    <cellStyle name="Обычный 18 5 3 3 3" xfId="3782"/>
    <cellStyle name="Обычный 18 5 3 3 4" xfId="3783"/>
    <cellStyle name="Обычный 18 5 3 4" xfId="3784"/>
    <cellStyle name="Обычный 18 5 3 4 2" xfId="3785"/>
    <cellStyle name="Обычный 18 5 3 4 3" xfId="3786"/>
    <cellStyle name="Обычный 18 5 3 4 4" xfId="3787"/>
    <cellStyle name="Обычный 18 5 3 5" xfId="3788"/>
    <cellStyle name="Обычный 18 5 3 6" xfId="3789"/>
    <cellStyle name="Обычный 18 5 3 7" xfId="3790"/>
    <cellStyle name="Обычный 18 5 4" xfId="3791"/>
    <cellStyle name="Обычный 18 5 4 2" xfId="3792"/>
    <cellStyle name="Обычный 18 5 4 3" xfId="3793"/>
    <cellStyle name="Обычный 18 5 4 4" xfId="3794"/>
    <cellStyle name="Обычный 18 5 5" xfId="3795"/>
    <cellStyle name="Обычный 18 5 5 2" xfId="3796"/>
    <cellStyle name="Обычный 18 5 5 3" xfId="3797"/>
    <cellStyle name="Обычный 18 5 5 4" xfId="3798"/>
    <cellStyle name="Обычный 18 5 6" xfId="3799"/>
    <cellStyle name="Обычный 18 5 6 2" xfId="3800"/>
    <cellStyle name="Обычный 18 5 6 3" xfId="3801"/>
    <cellStyle name="Обычный 18 5 6 4" xfId="3802"/>
    <cellStyle name="Обычный 18 5 7" xfId="3803"/>
    <cellStyle name="Обычный 18 5 8" xfId="3804"/>
    <cellStyle name="Обычный 18 5 9" xfId="3805"/>
    <cellStyle name="Обычный 18 6" xfId="3806"/>
    <cellStyle name="Обычный 18 6 2" xfId="3807"/>
    <cellStyle name="Обычный 18 6 2 2" xfId="3808"/>
    <cellStyle name="Обычный 18 6 2 2 2" xfId="3809"/>
    <cellStyle name="Обычный 18 6 2 2 3" xfId="3810"/>
    <cellStyle name="Обычный 18 6 2 2 4" xfId="3811"/>
    <cellStyle name="Обычный 18 6 2 3" xfId="3812"/>
    <cellStyle name="Обычный 18 6 2 3 2" xfId="3813"/>
    <cellStyle name="Обычный 18 6 2 3 3" xfId="3814"/>
    <cellStyle name="Обычный 18 6 2 3 4" xfId="3815"/>
    <cellStyle name="Обычный 18 6 2 4" xfId="3816"/>
    <cellStyle name="Обычный 18 6 2 4 2" xfId="3817"/>
    <cellStyle name="Обычный 18 6 2 4 3" xfId="3818"/>
    <cellStyle name="Обычный 18 6 2 4 4" xfId="3819"/>
    <cellStyle name="Обычный 18 6 2 5" xfId="3820"/>
    <cellStyle name="Обычный 18 6 2 6" xfId="3821"/>
    <cellStyle name="Обычный 18 6 2 7" xfId="3822"/>
    <cellStyle name="Обычный 18 6 3" xfId="3823"/>
    <cellStyle name="Обычный 18 6 3 2" xfId="3824"/>
    <cellStyle name="Обычный 18 6 3 3" xfId="3825"/>
    <cellStyle name="Обычный 18 6 3 4" xfId="3826"/>
    <cellStyle name="Обычный 18 6 4" xfId="3827"/>
    <cellStyle name="Обычный 18 6 4 2" xfId="3828"/>
    <cellStyle name="Обычный 18 6 4 3" xfId="3829"/>
    <cellStyle name="Обычный 18 6 4 4" xfId="3830"/>
    <cellStyle name="Обычный 18 6 5" xfId="3831"/>
    <cellStyle name="Обычный 18 6 5 2" xfId="3832"/>
    <cellStyle name="Обычный 18 6 5 3" xfId="3833"/>
    <cellStyle name="Обычный 18 6 5 4" xfId="3834"/>
    <cellStyle name="Обычный 18 6 6" xfId="3835"/>
    <cellStyle name="Обычный 18 6 7" xfId="3836"/>
    <cellStyle name="Обычный 18 6 8" xfId="3837"/>
    <cellStyle name="Обычный 18 7" xfId="3838"/>
    <cellStyle name="Обычный 18 7 2" xfId="3839"/>
    <cellStyle name="Обычный 18 7 2 2" xfId="3840"/>
    <cellStyle name="Обычный 18 7 2 3" xfId="3841"/>
    <cellStyle name="Обычный 18 7 2 4" xfId="3842"/>
    <cellStyle name="Обычный 18 7 3" xfId="3843"/>
    <cellStyle name="Обычный 18 7 3 2" xfId="3844"/>
    <cellStyle name="Обычный 18 7 3 3" xfId="3845"/>
    <cellStyle name="Обычный 18 7 3 4" xfId="3846"/>
    <cellStyle name="Обычный 18 7 4" xfId="3847"/>
    <cellStyle name="Обычный 18 7 4 2" xfId="3848"/>
    <cellStyle name="Обычный 18 7 4 3" xfId="3849"/>
    <cellStyle name="Обычный 18 7 4 4" xfId="3850"/>
    <cellStyle name="Обычный 18 7 5" xfId="3851"/>
    <cellStyle name="Обычный 18 7 6" xfId="3852"/>
    <cellStyle name="Обычный 18 7 7" xfId="3853"/>
    <cellStyle name="Обычный 18 8" xfId="3854"/>
    <cellStyle name="Обычный 18 8 2" xfId="3855"/>
    <cellStyle name="Обычный 18 8 2 2" xfId="3856"/>
    <cellStyle name="Обычный 18 8 2 3" xfId="3857"/>
    <cellStyle name="Обычный 18 8 2 4" xfId="3858"/>
    <cellStyle name="Обычный 18 8 3" xfId="3859"/>
    <cellStyle name="Обычный 18 8 3 2" xfId="3860"/>
    <cellStyle name="Обычный 18 8 3 3" xfId="3861"/>
    <cellStyle name="Обычный 18 8 3 4" xfId="3862"/>
    <cellStyle name="Обычный 18 8 4" xfId="3863"/>
    <cellStyle name="Обычный 18 8 5" xfId="3864"/>
    <cellStyle name="Обычный 18 8 6" xfId="3865"/>
    <cellStyle name="Обычный 18 9" xfId="3866"/>
    <cellStyle name="Обычный 18 9 2" xfId="3867"/>
    <cellStyle name="Обычный 18 9 3" xfId="3868"/>
    <cellStyle name="Обычный 18 9 4" xfId="3869"/>
    <cellStyle name="Обычный 19" xfId="3870"/>
    <cellStyle name="Обычный 19 10" xfId="3871"/>
    <cellStyle name="Обычный 19 10 2" xfId="3872"/>
    <cellStyle name="Обычный 19 10 3" xfId="3873"/>
    <cellStyle name="Обычный 19 10 4" xfId="3874"/>
    <cellStyle name="Обычный 19 11" xfId="3875"/>
    <cellStyle name="Обычный 19 11 2" xfId="3876"/>
    <cellStyle name="Обычный 19 11 3" xfId="3877"/>
    <cellStyle name="Обычный 19 11 4" xfId="3878"/>
    <cellStyle name="Обычный 19 12" xfId="3879"/>
    <cellStyle name="Обычный 19 13" xfId="3880"/>
    <cellStyle name="Обычный 19 14" xfId="3881"/>
    <cellStyle name="Обычный 19 2" xfId="3882"/>
    <cellStyle name="Обычный 19 3" xfId="3883"/>
    <cellStyle name="Обычный 19 3 2" xfId="3884"/>
    <cellStyle name="Обычный 19 3 2 2" xfId="3885"/>
    <cellStyle name="Обычный 19 3 2 2 2" xfId="3886"/>
    <cellStyle name="Обычный 19 3 2 2 2 2" xfId="3887"/>
    <cellStyle name="Обычный 19 3 2 2 2 3" xfId="3888"/>
    <cellStyle name="Обычный 19 3 2 2 2 4" xfId="3889"/>
    <cellStyle name="Обычный 19 3 2 2 3" xfId="3890"/>
    <cellStyle name="Обычный 19 3 2 2 3 2" xfId="3891"/>
    <cellStyle name="Обычный 19 3 2 2 3 3" xfId="3892"/>
    <cellStyle name="Обычный 19 3 2 2 3 4" xfId="3893"/>
    <cellStyle name="Обычный 19 3 2 2 4" xfId="3894"/>
    <cellStyle name="Обычный 19 3 2 2 4 2" xfId="3895"/>
    <cellStyle name="Обычный 19 3 2 2 4 3" xfId="3896"/>
    <cellStyle name="Обычный 19 3 2 2 4 4" xfId="3897"/>
    <cellStyle name="Обычный 19 3 2 2 5" xfId="3898"/>
    <cellStyle name="Обычный 19 3 2 2 6" xfId="3899"/>
    <cellStyle name="Обычный 19 3 2 2 7" xfId="3900"/>
    <cellStyle name="Обычный 19 3 2 3" xfId="3901"/>
    <cellStyle name="Обычный 19 3 2 3 2" xfId="3902"/>
    <cellStyle name="Обычный 19 3 2 3 3" xfId="3903"/>
    <cellStyle name="Обычный 19 3 2 3 4" xfId="3904"/>
    <cellStyle name="Обычный 19 3 2 4" xfId="3905"/>
    <cellStyle name="Обычный 19 3 2 4 2" xfId="3906"/>
    <cellStyle name="Обычный 19 3 2 4 3" xfId="3907"/>
    <cellStyle name="Обычный 19 3 2 4 4" xfId="3908"/>
    <cellStyle name="Обычный 19 3 2 5" xfId="3909"/>
    <cellStyle name="Обычный 19 3 2 5 2" xfId="3910"/>
    <cellStyle name="Обычный 19 3 2 5 3" xfId="3911"/>
    <cellStyle name="Обычный 19 3 2 5 4" xfId="3912"/>
    <cellStyle name="Обычный 19 3 2 6" xfId="3913"/>
    <cellStyle name="Обычный 19 3 2 7" xfId="3914"/>
    <cellStyle name="Обычный 19 3 2 8" xfId="3915"/>
    <cellStyle name="Обычный 19 3 3" xfId="3916"/>
    <cellStyle name="Обычный 19 3 3 2" xfId="3917"/>
    <cellStyle name="Обычный 19 3 3 2 2" xfId="3918"/>
    <cellStyle name="Обычный 19 3 3 2 3" xfId="3919"/>
    <cellStyle name="Обычный 19 3 3 2 4" xfId="3920"/>
    <cellStyle name="Обычный 19 3 3 3" xfId="3921"/>
    <cellStyle name="Обычный 19 3 3 3 2" xfId="3922"/>
    <cellStyle name="Обычный 19 3 3 3 3" xfId="3923"/>
    <cellStyle name="Обычный 19 3 3 3 4" xfId="3924"/>
    <cellStyle name="Обычный 19 3 3 4" xfId="3925"/>
    <cellStyle name="Обычный 19 3 3 4 2" xfId="3926"/>
    <cellStyle name="Обычный 19 3 3 4 3" xfId="3927"/>
    <cellStyle name="Обычный 19 3 3 4 4" xfId="3928"/>
    <cellStyle name="Обычный 19 3 3 5" xfId="3929"/>
    <cellStyle name="Обычный 19 3 3 6" xfId="3930"/>
    <cellStyle name="Обычный 19 3 3 7" xfId="3931"/>
    <cellStyle name="Обычный 19 3 4" xfId="3932"/>
    <cellStyle name="Обычный 19 3 4 2" xfId="3933"/>
    <cellStyle name="Обычный 19 3 4 3" xfId="3934"/>
    <cellStyle name="Обычный 19 3 4 4" xfId="3935"/>
    <cellStyle name="Обычный 19 3 5" xfId="3936"/>
    <cellStyle name="Обычный 19 3 5 2" xfId="3937"/>
    <cellStyle name="Обычный 19 3 5 3" xfId="3938"/>
    <cellStyle name="Обычный 19 3 5 4" xfId="3939"/>
    <cellStyle name="Обычный 19 3 6" xfId="3940"/>
    <cellStyle name="Обычный 19 3 6 2" xfId="3941"/>
    <cellStyle name="Обычный 19 3 6 3" xfId="3942"/>
    <cellStyle name="Обычный 19 3 6 4" xfId="3943"/>
    <cellStyle name="Обычный 19 3 7" xfId="3944"/>
    <cellStyle name="Обычный 19 3 8" xfId="3945"/>
    <cellStyle name="Обычный 19 3 9" xfId="3946"/>
    <cellStyle name="Обычный 19 4" xfId="3947"/>
    <cellStyle name="Обычный 19 4 2" xfId="3948"/>
    <cellStyle name="Обычный 19 4 2 2" xfId="3949"/>
    <cellStyle name="Обычный 19 4 2 2 2" xfId="3950"/>
    <cellStyle name="Обычный 19 4 2 2 2 2" xfId="3951"/>
    <cellStyle name="Обычный 19 4 2 2 2 3" xfId="3952"/>
    <cellStyle name="Обычный 19 4 2 2 2 4" xfId="3953"/>
    <cellStyle name="Обычный 19 4 2 2 3" xfId="3954"/>
    <cellStyle name="Обычный 19 4 2 2 3 2" xfId="3955"/>
    <cellStyle name="Обычный 19 4 2 2 3 3" xfId="3956"/>
    <cellStyle name="Обычный 19 4 2 2 3 4" xfId="3957"/>
    <cellStyle name="Обычный 19 4 2 2 4" xfId="3958"/>
    <cellStyle name="Обычный 19 4 2 2 4 2" xfId="3959"/>
    <cellStyle name="Обычный 19 4 2 2 4 3" xfId="3960"/>
    <cellStyle name="Обычный 19 4 2 2 4 4" xfId="3961"/>
    <cellStyle name="Обычный 19 4 2 2 5" xfId="3962"/>
    <cellStyle name="Обычный 19 4 2 2 6" xfId="3963"/>
    <cellStyle name="Обычный 19 4 2 2 7" xfId="3964"/>
    <cellStyle name="Обычный 19 4 2 3" xfId="3965"/>
    <cellStyle name="Обычный 19 4 2 3 2" xfId="3966"/>
    <cellStyle name="Обычный 19 4 2 3 3" xfId="3967"/>
    <cellStyle name="Обычный 19 4 2 3 4" xfId="3968"/>
    <cellStyle name="Обычный 19 4 2 4" xfId="3969"/>
    <cellStyle name="Обычный 19 4 2 4 2" xfId="3970"/>
    <cellStyle name="Обычный 19 4 2 4 3" xfId="3971"/>
    <cellStyle name="Обычный 19 4 2 4 4" xfId="3972"/>
    <cellStyle name="Обычный 19 4 2 5" xfId="3973"/>
    <cellStyle name="Обычный 19 4 2 5 2" xfId="3974"/>
    <cellStyle name="Обычный 19 4 2 5 3" xfId="3975"/>
    <cellStyle name="Обычный 19 4 2 5 4" xfId="3976"/>
    <cellStyle name="Обычный 19 4 2 6" xfId="3977"/>
    <cellStyle name="Обычный 19 4 2 7" xfId="3978"/>
    <cellStyle name="Обычный 19 4 2 8" xfId="3979"/>
    <cellStyle name="Обычный 19 4 3" xfId="3980"/>
    <cellStyle name="Обычный 19 4 3 2" xfId="3981"/>
    <cellStyle name="Обычный 19 4 3 2 2" xfId="3982"/>
    <cellStyle name="Обычный 19 4 3 2 3" xfId="3983"/>
    <cellStyle name="Обычный 19 4 3 2 4" xfId="3984"/>
    <cellStyle name="Обычный 19 4 3 3" xfId="3985"/>
    <cellStyle name="Обычный 19 4 3 3 2" xfId="3986"/>
    <cellStyle name="Обычный 19 4 3 3 3" xfId="3987"/>
    <cellStyle name="Обычный 19 4 3 3 4" xfId="3988"/>
    <cellStyle name="Обычный 19 4 3 4" xfId="3989"/>
    <cellStyle name="Обычный 19 4 3 4 2" xfId="3990"/>
    <cellStyle name="Обычный 19 4 3 4 3" xfId="3991"/>
    <cellStyle name="Обычный 19 4 3 4 4" xfId="3992"/>
    <cellStyle name="Обычный 19 4 3 5" xfId="3993"/>
    <cellStyle name="Обычный 19 4 3 6" xfId="3994"/>
    <cellStyle name="Обычный 19 4 3 7" xfId="3995"/>
    <cellStyle name="Обычный 19 4 4" xfId="3996"/>
    <cellStyle name="Обычный 19 4 4 2" xfId="3997"/>
    <cellStyle name="Обычный 19 4 4 3" xfId="3998"/>
    <cellStyle name="Обычный 19 4 4 4" xfId="3999"/>
    <cellStyle name="Обычный 19 4 5" xfId="4000"/>
    <cellStyle name="Обычный 19 4 5 2" xfId="4001"/>
    <cellStyle name="Обычный 19 4 5 3" xfId="4002"/>
    <cellStyle name="Обычный 19 4 5 4" xfId="4003"/>
    <cellStyle name="Обычный 19 4 6" xfId="4004"/>
    <cellStyle name="Обычный 19 4 6 2" xfId="4005"/>
    <cellStyle name="Обычный 19 4 6 3" xfId="4006"/>
    <cellStyle name="Обычный 19 4 6 4" xfId="4007"/>
    <cellStyle name="Обычный 19 4 7" xfId="4008"/>
    <cellStyle name="Обычный 19 4 8" xfId="4009"/>
    <cellStyle name="Обычный 19 4 9" xfId="4010"/>
    <cellStyle name="Обычный 19 5" xfId="4011"/>
    <cellStyle name="Обычный 19 5 2" xfId="4012"/>
    <cellStyle name="Обычный 19 5 2 2" xfId="4013"/>
    <cellStyle name="Обычный 19 5 2 2 2" xfId="4014"/>
    <cellStyle name="Обычный 19 5 2 2 2 2" xfId="4015"/>
    <cellStyle name="Обычный 19 5 2 2 2 3" xfId="4016"/>
    <cellStyle name="Обычный 19 5 2 2 2 4" xfId="4017"/>
    <cellStyle name="Обычный 19 5 2 2 3" xfId="4018"/>
    <cellStyle name="Обычный 19 5 2 2 3 2" xfId="4019"/>
    <cellStyle name="Обычный 19 5 2 2 3 3" xfId="4020"/>
    <cellStyle name="Обычный 19 5 2 2 3 4" xfId="4021"/>
    <cellStyle name="Обычный 19 5 2 2 4" xfId="4022"/>
    <cellStyle name="Обычный 19 5 2 2 4 2" xfId="4023"/>
    <cellStyle name="Обычный 19 5 2 2 4 3" xfId="4024"/>
    <cellStyle name="Обычный 19 5 2 2 4 4" xfId="4025"/>
    <cellStyle name="Обычный 19 5 2 2 5" xfId="4026"/>
    <cellStyle name="Обычный 19 5 2 2 6" xfId="4027"/>
    <cellStyle name="Обычный 19 5 2 2 7" xfId="4028"/>
    <cellStyle name="Обычный 19 5 2 3" xfId="4029"/>
    <cellStyle name="Обычный 19 5 2 3 2" xfId="4030"/>
    <cellStyle name="Обычный 19 5 2 3 3" xfId="4031"/>
    <cellStyle name="Обычный 19 5 2 3 4" xfId="4032"/>
    <cellStyle name="Обычный 19 5 2 4" xfId="4033"/>
    <cellStyle name="Обычный 19 5 2 4 2" xfId="4034"/>
    <cellStyle name="Обычный 19 5 2 4 3" xfId="4035"/>
    <cellStyle name="Обычный 19 5 2 4 4" xfId="4036"/>
    <cellStyle name="Обычный 19 5 2 5" xfId="4037"/>
    <cellStyle name="Обычный 19 5 2 5 2" xfId="4038"/>
    <cellStyle name="Обычный 19 5 2 5 3" xfId="4039"/>
    <cellStyle name="Обычный 19 5 2 5 4" xfId="4040"/>
    <cellStyle name="Обычный 19 5 2 6" xfId="4041"/>
    <cellStyle name="Обычный 19 5 2 7" xfId="4042"/>
    <cellStyle name="Обычный 19 5 2 8" xfId="4043"/>
    <cellStyle name="Обычный 19 5 3" xfId="4044"/>
    <cellStyle name="Обычный 19 5 3 2" xfId="4045"/>
    <cellStyle name="Обычный 19 5 3 2 2" xfId="4046"/>
    <cellStyle name="Обычный 19 5 3 2 3" xfId="4047"/>
    <cellStyle name="Обычный 19 5 3 2 4" xfId="4048"/>
    <cellStyle name="Обычный 19 5 3 3" xfId="4049"/>
    <cellStyle name="Обычный 19 5 3 3 2" xfId="4050"/>
    <cellStyle name="Обычный 19 5 3 3 3" xfId="4051"/>
    <cellStyle name="Обычный 19 5 3 3 4" xfId="4052"/>
    <cellStyle name="Обычный 19 5 3 4" xfId="4053"/>
    <cellStyle name="Обычный 19 5 3 4 2" xfId="4054"/>
    <cellStyle name="Обычный 19 5 3 4 3" xfId="4055"/>
    <cellStyle name="Обычный 19 5 3 4 4" xfId="4056"/>
    <cellStyle name="Обычный 19 5 3 5" xfId="4057"/>
    <cellStyle name="Обычный 19 5 3 6" xfId="4058"/>
    <cellStyle name="Обычный 19 5 3 7" xfId="4059"/>
    <cellStyle name="Обычный 19 5 4" xfId="4060"/>
    <cellStyle name="Обычный 19 5 4 2" xfId="4061"/>
    <cellStyle name="Обычный 19 5 4 3" xfId="4062"/>
    <cellStyle name="Обычный 19 5 4 4" xfId="4063"/>
    <cellStyle name="Обычный 19 5 5" xfId="4064"/>
    <cellStyle name="Обычный 19 5 5 2" xfId="4065"/>
    <cellStyle name="Обычный 19 5 5 3" xfId="4066"/>
    <cellStyle name="Обычный 19 5 5 4" xfId="4067"/>
    <cellStyle name="Обычный 19 5 6" xfId="4068"/>
    <cellStyle name="Обычный 19 5 6 2" xfId="4069"/>
    <cellStyle name="Обычный 19 5 6 3" xfId="4070"/>
    <cellStyle name="Обычный 19 5 6 4" xfId="4071"/>
    <cellStyle name="Обычный 19 5 7" xfId="4072"/>
    <cellStyle name="Обычный 19 5 8" xfId="4073"/>
    <cellStyle name="Обычный 19 5 9" xfId="4074"/>
    <cellStyle name="Обычный 19 6" xfId="4075"/>
    <cellStyle name="Обычный 19 6 2" xfId="4076"/>
    <cellStyle name="Обычный 19 6 2 2" xfId="4077"/>
    <cellStyle name="Обычный 19 6 2 2 2" xfId="4078"/>
    <cellStyle name="Обычный 19 6 2 2 3" xfId="4079"/>
    <cellStyle name="Обычный 19 6 2 2 4" xfId="4080"/>
    <cellStyle name="Обычный 19 6 2 3" xfId="4081"/>
    <cellStyle name="Обычный 19 6 2 3 2" xfId="4082"/>
    <cellStyle name="Обычный 19 6 2 3 3" xfId="4083"/>
    <cellStyle name="Обычный 19 6 2 3 4" xfId="4084"/>
    <cellStyle name="Обычный 19 6 2 4" xfId="4085"/>
    <cellStyle name="Обычный 19 6 2 4 2" xfId="4086"/>
    <cellStyle name="Обычный 19 6 2 4 3" xfId="4087"/>
    <cellStyle name="Обычный 19 6 2 4 4" xfId="4088"/>
    <cellStyle name="Обычный 19 6 2 5" xfId="4089"/>
    <cellStyle name="Обычный 19 6 2 6" xfId="4090"/>
    <cellStyle name="Обычный 19 6 2 7" xfId="4091"/>
    <cellStyle name="Обычный 19 6 3" xfId="4092"/>
    <cellStyle name="Обычный 19 6 3 2" xfId="4093"/>
    <cellStyle name="Обычный 19 6 3 3" xfId="4094"/>
    <cellStyle name="Обычный 19 6 3 4" xfId="4095"/>
    <cellStyle name="Обычный 19 6 4" xfId="4096"/>
    <cellStyle name="Обычный 19 6 4 2" xfId="4097"/>
    <cellStyle name="Обычный 19 6 4 3" xfId="4098"/>
    <cellStyle name="Обычный 19 6 4 4" xfId="4099"/>
    <cellStyle name="Обычный 19 6 5" xfId="4100"/>
    <cellStyle name="Обычный 19 6 5 2" xfId="4101"/>
    <cellStyle name="Обычный 19 6 5 3" xfId="4102"/>
    <cellStyle name="Обычный 19 6 5 4" xfId="4103"/>
    <cellStyle name="Обычный 19 6 6" xfId="4104"/>
    <cellStyle name="Обычный 19 6 7" xfId="4105"/>
    <cellStyle name="Обычный 19 6 8" xfId="4106"/>
    <cellStyle name="Обычный 19 7" xfId="4107"/>
    <cellStyle name="Обычный 19 7 2" xfId="4108"/>
    <cellStyle name="Обычный 19 7 2 2" xfId="4109"/>
    <cellStyle name="Обычный 19 7 2 3" xfId="4110"/>
    <cellStyle name="Обычный 19 7 2 4" xfId="4111"/>
    <cellStyle name="Обычный 19 7 3" xfId="4112"/>
    <cellStyle name="Обычный 19 7 3 2" xfId="4113"/>
    <cellStyle name="Обычный 19 7 3 3" xfId="4114"/>
    <cellStyle name="Обычный 19 7 3 4" xfId="4115"/>
    <cellStyle name="Обычный 19 7 4" xfId="4116"/>
    <cellStyle name="Обычный 19 7 4 2" xfId="4117"/>
    <cellStyle name="Обычный 19 7 4 3" xfId="4118"/>
    <cellStyle name="Обычный 19 7 4 4" xfId="4119"/>
    <cellStyle name="Обычный 19 7 5" xfId="4120"/>
    <cellStyle name="Обычный 19 7 6" xfId="4121"/>
    <cellStyle name="Обычный 19 7 7" xfId="4122"/>
    <cellStyle name="Обычный 19 8" xfId="4123"/>
    <cellStyle name="Обычный 19 8 2" xfId="4124"/>
    <cellStyle name="Обычный 19 8 2 2" xfId="4125"/>
    <cellStyle name="Обычный 19 8 2 3" xfId="4126"/>
    <cellStyle name="Обычный 19 8 2 4" xfId="4127"/>
    <cellStyle name="Обычный 19 8 3" xfId="4128"/>
    <cellStyle name="Обычный 19 8 3 2" xfId="4129"/>
    <cellStyle name="Обычный 19 8 3 3" xfId="4130"/>
    <cellStyle name="Обычный 19 8 3 4" xfId="4131"/>
    <cellStyle name="Обычный 19 8 4" xfId="4132"/>
    <cellStyle name="Обычный 19 8 5" xfId="4133"/>
    <cellStyle name="Обычный 19 8 6" xfId="4134"/>
    <cellStyle name="Обычный 19 9" xfId="4135"/>
    <cellStyle name="Обычный 19 9 2" xfId="4136"/>
    <cellStyle name="Обычный 19 9 3" xfId="4137"/>
    <cellStyle name="Обычный 19 9 4" xfId="4138"/>
    <cellStyle name="Обычный 2" xfId="3"/>
    <cellStyle name="Обычный 2 10" xfId="4139"/>
    <cellStyle name="Обычный 2 10 2" xfId="4140"/>
    <cellStyle name="Обычный 2 11" xfId="4141"/>
    <cellStyle name="Обычный 2 11 2" xfId="4142"/>
    <cellStyle name="Обычный 2 2" xfId="4143"/>
    <cellStyle name="Обычный 2 2 10" xfId="4144"/>
    <cellStyle name="Обычный 2 2 10 2" xfId="4145"/>
    <cellStyle name="Обычный 2 2 10 2 2" xfId="4146"/>
    <cellStyle name="Обычный 2 2 10 2 2 2" xfId="4147"/>
    <cellStyle name="Обычный 2 2 10 2 2 3" xfId="4148"/>
    <cellStyle name="Обычный 2 2 10 2 2 4" xfId="4149"/>
    <cellStyle name="Обычный 2 2 10 2 3" xfId="4150"/>
    <cellStyle name="Обычный 2 2 10 2 3 2" xfId="4151"/>
    <cellStyle name="Обычный 2 2 10 2 3 3" xfId="4152"/>
    <cellStyle name="Обычный 2 2 10 2 3 4" xfId="4153"/>
    <cellStyle name="Обычный 2 2 10 2 4" xfId="4154"/>
    <cellStyle name="Обычный 2 2 10 2 4 2" xfId="4155"/>
    <cellStyle name="Обычный 2 2 10 2 4 3" xfId="4156"/>
    <cellStyle name="Обычный 2 2 10 2 4 4" xfId="4157"/>
    <cellStyle name="Обычный 2 2 10 2 5" xfId="4158"/>
    <cellStyle name="Обычный 2 2 10 2 6" xfId="4159"/>
    <cellStyle name="Обычный 2 2 10 2 7" xfId="4160"/>
    <cellStyle name="Обычный 2 2 10 3" xfId="4161"/>
    <cellStyle name="Обычный 2 2 10 3 2" xfId="4162"/>
    <cellStyle name="Обычный 2 2 10 3 3" xfId="4163"/>
    <cellStyle name="Обычный 2 2 10 3 4" xfId="4164"/>
    <cellStyle name="Обычный 2 2 10 4" xfId="4165"/>
    <cellStyle name="Обычный 2 2 10 4 2" xfId="4166"/>
    <cellStyle name="Обычный 2 2 10 4 3" xfId="4167"/>
    <cellStyle name="Обычный 2 2 10 4 4" xfId="4168"/>
    <cellStyle name="Обычный 2 2 10 5" xfId="4169"/>
    <cellStyle name="Обычный 2 2 10 5 2" xfId="4170"/>
    <cellStyle name="Обычный 2 2 10 5 3" xfId="4171"/>
    <cellStyle name="Обычный 2 2 10 5 4" xfId="4172"/>
    <cellStyle name="Обычный 2 2 10 6" xfId="4173"/>
    <cellStyle name="Обычный 2 2 10 7" xfId="4174"/>
    <cellStyle name="Обычный 2 2 10 8" xfId="4175"/>
    <cellStyle name="Обычный 2 2 11" xfId="4176"/>
    <cellStyle name="Обычный 2 2 12" xfId="4177"/>
    <cellStyle name="Обычный 2 2 12 2" xfId="4178"/>
    <cellStyle name="Обычный 2 2 12 2 2" xfId="4179"/>
    <cellStyle name="Обычный 2 2 12 2 3" xfId="4180"/>
    <cellStyle name="Обычный 2 2 12 2 4" xfId="4181"/>
    <cellStyle name="Обычный 2 2 12 3" xfId="4182"/>
    <cellStyle name="Обычный 2 2 12 3 2" xfId="4183"/>
    <cellStyle name="Обычный 2 2 12 3 3" xfId="4184"/>
    <cellStyle name="Обычный 2 2 12 3 4" xfId="4185"/>
    <cellStyle name="Обычный 2 2 12 4" xfId="4186"/>
    <cellStyle name="Обычный 2 2 12 4 2" xfId="4187"/>
    <cellStyle name="Обычный 2 2 12 4 3" xfId="4188"/>
    <cellStyle name="Обычный 2 2 12 4 4" xfId="4189"/>
    <cellStyle name="Обычный 2 2 12 5" xfId="4190"/>
    <cellStyle name="Обычный 2 2 12 6" xfId="4191"/>
    <cellStyle name="Обычный 2 2 12 7" xfId="4192"/>
    <cellStyle name="Обычный 2 2 13" xfId="4193"/>
    <cellStyle name="Обычный 2 2 13 2" xfId="4194"/>
    <cellStyle name="Обычный 2 2 13 2 2" xfId="4195"/>
    <cellStyle name="Обычный 2 2 13 2 3" xfId="4196"/>
    <cellStyle name="Обычный 2 2 13 2 4" xfId="4197"/>
    <cellStyle name="Обычный 2 2 13 3" xfId="4198"/>
    <cellStyle name="Обычный 2 2 13 3 2" xfId="4199"/>
    <cellStyle name="Обычный 2 2 13 3 3" xfId="4200"/>
    <cellStyle name="Обычный 2 2 13 3 4" xfId="4201"/>
    <cellStyle name="Обычный 2 2 13 4" xfId="4202"/>
    <cellStyle name="Обычный 2 2 13 5" xfId="4203"/>
    <cellStyle name="Обычный 2 2 13 6" xfId="4204"/>
    <cellStyle name="Обычный 2 2 14" xfId="4205"/>
    <cellStyle name="Обычный 2 2 14 2" xfId="4206"/>
    <cellStyle name="Обычный 2 2 14 3" xfId="4207"/>
    <cellStyle name="Обычный 2 2 14 4" xfId="4208"/>
    <cellStyle name="Обычный 2 2 15" xfId="4209"/>
    <cellStyle name="Обычный 2 2 15 2" xfId="4210"/>
    <cellStyle name="Обычный 2 2 15 3" xfId="4211"/>
    <cellStyle name="Обычный 2 2 15 4" xfId="4212"/>
    <cellStyle name="Обычный 2 2 16" xfId="4213"/>
    <cellStyle name="Обычный 2 2 16 2" xfId="4214"/>
    <cellStyle name="Обычный 2 2 16 3" xfId="4215"/>
    <cellStyle name="Обычный 2 2 16 4" xfId="4216"/>
    <cellStyle name="Обычный 2 2 17" xfId="4217"/>
    <cellStyle name="Обычный 2 2 18" xfId="4218"/>
    <cellStyle name="Обычный 2 2 2" xfId="4219"/>
    <cellStyle name="Обычный 2 2 2 10" xfId="4220"/>
    <cellStyle name="Обычный 2 2 2 10 2" xfId="4221"/>
    <cellStyle name="Обычный 2 2 2 10 2 2" xfId="4222"/>
    <cellStyle name="Обычный 2 2 2 10 2 3" xfId="4223"/>
    <cellStyle name="Обычный 2 2 2 10 2 4" xfId="4224"/>
    <cellStyle name="Обычный 2 2 2 10 3" xfId="4225"/>
    <cellStyle name="Обычный 2 2 2 10 3 2" xfId="4226"/>
    <cellStyle name="Обычный 2 2 2 10 3 3" xfId="4227"/>
    <cellStyle name="Обычный 2 2 2 10 3 4" xfId="4228"/>
    <cellStyle name="Обычный 2 2 2 10 4" xfId="4229"/>
    <cellStyle name="Обычный 2 2 2 10 5" xfId="4230"/>
    <cellStyle name="Обычный 2 2 2 10 6" xfId="4231"/>
    <cellStyle name="Обычный 2 2 2 11" xfId="4232"/>
    <cellStyle name="Обычный 2 2 2 11 2" xfId="4233"/>
    <cellStyle name="Обычный 2 2 2 11 3" xfId="4234"/>
    <cellStyle name="Обычный 2 2 2 11 4" xfId="4235"/>
    <cellStyle name="Обычный 2 2 2 12" xfId="4236"/>
    <cellStyle name="Обычный 2 2 2 12 2" xfId="4237"/>
    <cellStyle name="Обычный 2 2 2 12 3" xfId="4238"/>
    <cellStyle name="Обычный 2 2 2 12 4" xfId="4239"/>
    <cellStyle name="Обычный 2 2 2 13" xfId="4240"/>
    <cellStyle name="Обычный 2 2 2 13 2" xfId="4241"/>
    <cellStyle name="Обычный 2 2 2 13 3" xfId="4242"/>
    <cellStyle name="Обычный 2 2 2 13 4" xfId="4243"/>
    <cellStyle name="Обычный 2 2 2 14" xfId="4244"/>
    <cellStyle name="Обычный 2 2 2 15" xfId="4245"/>
    <cellStyle name="Обычный 2 2 2 2" xfId="4246"/>
    <cellStyle name="Обычный 2 2 2 3" xfId="4247"/>
    <cellStyle name="Обычный 2 2 2 4" xfId="4248"/>
    <cellStyle name="Обычный 2 2 2 4 2" xfId="4249"/>
    <cellStyle name="Обычный 2 2 2 4 2 2" xfId="4250"/>
    <cellStyle name="Обычный 2 2 2 4 2 2 2" xfId="4251"/>
    <cellStyle name="Обычный 2 2 2 4 2 2 2 2" xfId="4252"/>
    <cellStyle name="Обычный 2 2 2 4 2 2 2 3" xfId="4253"/>
    <cellStyle name="Обычный 2 2 2 4 2 2 2 4" xfId="4254"/>
    <cellStyle name="Обычный 2 2 2 4 2 2 3" xfId="4255"/>
    <cellStyle name="Обычный 2 2 2 4 2 2 3 2" xfId="4256"/>
    <cellStyle name="Обычный 2 2 2 4 2 2 3 3" xfId="4257"/>
    <cellStyle name="Обычный 2 2 2 4 2 2 3 4" xfId="4258"/>
    <cellStyle name="Обычный 2 2 2 4 2 2 4" xfId="4259"/>
    <cellStyle name="Обычный 2 2 2 4 2 2 4 2" xfId="4260"/>
    <cellStyle name="Обычный 2 2 2 4 2 2 4 3" xfId="4261"/>
    <cellStyle name="Обычный 2 2 2 4 2 2 4 4" xfId="4262"/>
    <cellStyle name="Обычный 2 2 2 4 2 2 5" xfId="4263"/>
    <cellStyle name="Обычный 2 2 2 4 2 2 6" xfId="4264"/>
    <cellStyle name="Обычный 2 2 2 4 2 2 7" xfId="4265"/>
    <cellStyle name="Обычный 2 2 2 4 2 3" xfId="4266"/>
    <cellStyle name="Обычный 2 2 2 4 2 3 2" xfId="4267"/>
    <cellStyle name="Обычный 2 2 2 4 2 3 3" xfId="4268"/>
    <cellStyle name="Обычный 2 2 2 4 2 3 4" xfId="4269"/>
    <cellStyle name="Обычный 2 2 2 4 2 4" xfId="4270"/>
    <cellStyle name="Обычный 2 2 2 4 2 4 2" xfId="4271"/>
    <cellStyle name="Обычный 2 2 2 4 2 4 3" xfId="4272"/>
    <cellStyle name="Обычный 2 2 2 4 2 4 4" xfId="4273"/>
    <cellStyle name="Обычный 2 2 2 4 2 5" xfId="4274"/>
    <cellStyle name="Обычный 2 2 2 4 2 5 2" xfId="4275"/>
    <cellStyle name="Обычный 2 2 2 4 2 5 3" xfId="4276"/>
    <cellStyle name="Обычный 2 2 2 4 2 5 4" xfId="4277"/>
    <cellStyle name="Обычный 2 2 2 4 2 6" xfId="4278"/>
    <cellStyle name="Обычный 2 2 2 4 2 7" xfId="4279"/>
    <cellStyle name="Обычный 2 2 2 4 2 8" xfId="4280"/>
    <cellStyle name="Обычный 2 2 2 4 3" xfId="4281"/>
    <cellStyle name="Обычный 2 2 2 4 3 2" xfId="4282"/>
    <cellStyle name="Обычный 2 2 2 4 3 2 2" xfId="4283"/>
    <cellStyle name="Обычный 2 2 2 4 3 2 3" xfId="4284"/>
    <cellStyle name="Обычный 2 2 2 4 3 2 4" xfId="4285"/>
    <cellStyle name="Обычный 2 2 2 4 3 3" xfId="4286"/>
    <cellStyle name="Обычный 2 2 2 4 3 3 2" xfId="4287"/>
    <cellStyle name="Обычный 2 2 2 4 3 3 3" xfId="4288"/>
    <cellStyle name="Обычный 2 2 2 4 3 3 4" xfId="4289"/>
    <cellStyle name="Обычный 2 2 2 4 3 4" xfId="4290"/>
    <cellStyle name="Обычный 2 2 2 4 3 4 2" xfId="4291"/>
    <cellStyle name="Обычный 2 2 2 4 3 4 3" xfId="4292"/>
    <cellStyle name="Обычный 2 2 2 4 3 4 4" xfId="4293"/>
    <cellStyle name="Обычный 2 2 2 4 3 5" xfId="4294"/>
    <cellStyle name="Обычный 2 2 2 4 3 6" xfId="4295"/>
    <cellStyle name="Обычный 2 2 2 4 3 7" xfId="4296"/>
    <cellStyle name="Обычный 2 2 2 4 4" xfId="4297"/>
    <cellStyle name="Обычный 2 2 2 4 4 2" xfId="4298"/>
    <cellStyle name="Обычный 2 2 2 4 4 3" xfId="4299"/>
    <cellStyle name="Обычный 2 2 2 4 4 4" xfId="4300"/>
    <cellStyle name="Обычный 2 2 2 4 5" xfId="4301"/>
    <cellStyle name="Обычный 2 2 2 4 5 2" xfId="4302"/>
    <cellStyle name="Обычный 2 2 2 4 5 3" xfId="4303"/>
    <cellStyle name="Обычный 2 2 2 4 5 4" xfId="4304"/>
    <cellStyle name="Обычный 2 2 2 4 6" xfId="4305"/>
    <cellStyle name="Обычный 2 2 2 4 6 2" xfId="4306"/>
    <cellStyle name="Обычный 2 2 2 4 6 3" xfId="4307"/>
    <cellStyle name="Обычный 2 2 2 4 6 4" xfId="4308"/>
    <cellStyle name="Обычный 2 2 2 4 7" xfId="4309"/>
    <cellStyle name="Обычный 2 2 2 4 8" xfId="4310"/>
    <cellStyle name="Обычный 2 2 2 4 9" xfId="4311"/>
    <cellStyle name="Обычный 2 2 2 5" xfId="4312"/>
    <cellStyle name="Обычный 2 2 2 5 2" xfId="4313"/>
    <cellStyle name="Обычный 2 2 2 5 2 2" xfId="4314"/>
    <cellStyle name="Обычный 2 2 2 5 2 2 2" xfId="4315"/>
    <cellStyle name="Обычный 2 2 2 5 2 2 2 2" xfId="4316"/>
    <cellStyle name="Обычный 2 2 2 5 2 2 2 3" xfId="4317"/>
    <cellStyle name="Обычный 2 2 2 5 2 2 2 4" xfId="4318"/>
    <cellStyle name="Обычный 2 2 2 5 2 2 3" xfId="4319"/>
    <cellStyle name="Обычный 2 2 2 5 2 2 3 2" xfId="4320"/>
    <cellStyle name="Обычный 2 2 2 5 2 2 3 3" xfId="4321"/>
    <cellStyle name="Обычный 2 2 2 5 2 2 3 4" xfId="4322"/>
    <cellStyle name="Обычный 2 2 2 5 2 2 4" xfId="4323"/>
    <cellStyle name="Обычный 2 2 2 5 2 2 4 2" xfId="4324"/>
    <cellStyle name="Обычный 2 2 2 5 2 2 4 3" xfId="4325"/>
    <cellStyle name="Обычный 2 2 2 5 2 2 4 4" xfId="4326"/>
    <cellStyle name="Обычный 2 2 2 5 2 2 5" xfId="4327"/>
    <cellStyle name="Обычный 2 2 2 5 2 2 6" xfId="4328"/>
    <cellStyle name="Обычный 2 2 2 5 2 2 7" xfId="4329"/>
    <cellStyle name="Обычный 2 2 2 5 2 3" xfId="4330"/>
    <cellStyle name="Обычный 2 2 2 5 2 3 2" xfId="4331"/>
    <cellStyle name="Обычный 2 2 2 5 2 3 3" xfId="4332"/>
    <cellStyle name="Обычный 2 2 2 5 2 3 4" xfId="4333"/>
    <cellStyle name="Обычный 2 2 2 5 2 4" xfId="4334"/>
    <cellStyle name="Обычный 2 2 2 5 2 4 2" xfId="4335"/>
    <cellStyle name="Обычный 2 2 2 5 2 4 3" xfId="4336"/>
    <cellStyle name="Обычный 2 2 2 5 2 4 4" xfId="4337"/>
    <cellStyle name="Обычный 2 2 2 5 2 5" xfId="4338"/>
    <cellStyle name="Обычный 2 2 2 5 2 5 2" xfId="4339"/>
    <cellStyle name="Обычный 2 2 2 5 2 5 3" xfId="4340"/>
    <cellStyle name="Обычный 2 2 2 5 2 5 4" xfId="4341"/>
    <cellStyle name="Обычный 2 2 2 5 2 6" xfId="4342"/>
    <cellStyle name="Обычный 2 2 2 5 2 7" xfId="4343"/>
    <cellStyle name="Обычный 2 2 2 5 2 8" xfId="4344"/>
    <cellStyle name="Обычный 2 2 2 5 3" xfId="4345"/>
    <cellStyle name="Обычный 2 2 2 5 3 2" xfId="4346"/>
    <cellStyle name="Обычный 2 2 2 5 3 2 2" xfId="4347"/>
    <cellStyle name="Обычный 2 2 2 5 3 2 3" xfId="4348"/>
    <cellStyle name="Обычный 2 2 2 5 3 2 4" xfId="4349"/>
    <cellStyle name="Обычный 2 2 2 5 3 3" xfId="4350"/>
    <cellStyle name="Обычный 2 2 2 5 3 3 2" xfId="4351"/>
    <cellStyle name="Обычный 2 2 2 5 3 3 3" xfId="4352"/>
    <cellStyle name="Обычный 2 2 2 5 3 3 4" xfId="4353"/>
    <cellStyle name="Обычный 2 2 2 5 3 4" xfId="4354"/>
    <cellStyle name="Обычный 2 2 2 5 3 4 2" xfId="4355"/>
    <cellStyle name="Обычный 2 2 2 5 3 4 3" xfId="4356"/>
    <cellStyle name="Обычный 2 2 2 5 3 4 4" xfId="4357"/>
    <cellStyle name="Обычный 2 2 2 5 3 5" xfId="4358"/>
    <cellStyle name="Обычный 2 2 2 5 3 6" xfId="4359"/>
    <cellStyle name="Обычный 2 2 2 5 3 7" xfId="4360"/>
    <cellStyle name="Обычный 2 2 2 5 4" xfId="4361"/>
    <cellStyle name="Обычный 2 2 2 5 4 2" xfId="4362"/>
    <cellStyle name="Обычный 2 2 2 5 4 3" xfId="4363"/>
    <cellStyle name="Обычный 2 2 2 5 4 4" xfId="4364"/>
    <cellStyle name="Обычный 2 2 2 5 5" xfId="4365"/>
    <cellStyle name="Обычный 2 2 2 5 5 2" xfId="4366"/>
    <cellStyle name="Обычный 2 2 2 5 5 3" xfId="4367"/>
    <cellStyle name="Обычный 2 2 2 5 5 4" xfId="4368"/>
    <cellStyle name="Обычный 2 2 2 5 6" xfId="4369"/>
    <cellStyle name="Обычный 2 2 2 5 6 2" xfId="4370"/>
    <cellStyle name="Обычный 2 2 2 5 6 3" xfId="4371"/>
    <cellStyle name="Обычный 2 2 2 5 6 4" xfId="4372"/>
    <cellStyle name="Обычный 2 2 2 5 7" xfId="4373"/>
    <cellStyle name="Обычный 2 2 2 5 8" xfId="4374"/>
    <cellStyle name="Обычный 2 2 2 5 9" xfId="4375"/>
    <cellStyle name="Обычный 2 2 2 6" xfId="4376"/>
    <cellStyle name="Обычный 2 2 2 7" xfId="4377"/>
    <cellStyle name="Обычный 2 2 2 7 2" xfId="4378"/>
    <cellStyle name="Обычный 2 2 2 7 2 2" xfId="4379"/>
    <cellStyle name="Обычный 2 2 2 7 2 2 2" xfId="4380"/>
    <cellStyle name="Обычный 2 2 2 7 2 2 2 2" xfId="4381"/>
    <cellStyle name="Обычный 2 2 2 7 2 2 2 3" xfId="4382"/>
    <cellStyle name="Обычный 2 2 2 7 2 2 2 4" xfId="4383"/>
    <cellStyle name="Обычный 2 2 2 7 2 2 3" xfId="4384"/>
    <cellStyle name="Обычный 2 2 2 7 2 2 3 2" xfId="4385"/>
    <cellStyle name="Обычный 2 2 2 7 2 2 3 3" xfId="4386"/>
    <cellStyle name="Обычный 2 2 2 7 2 2 3 4" xfId="4387"/>
    <cellStyle name="Обычный 2 2 2 7 2 2 4" xfId="4388"/>
    <cellStyle name="Обычный 2 2 2 7 2 2 4 2" xfId="4389"/>
    <cellStyle name="Обычный 2 2 2 7 2 2 4 3" xfId="4390"/>
    <cellStyle name="Обычный 2 2 2 7 2 2 4 4" xfId="4391"/>
    <cellStyle name="Обычный 2 2 2 7 2 2 5" xfId="4392"/>
    <cellStyle name="Обычный 2 2 2 7 2 2 6" xfId="4393"/>
    <cellStyle name="Обычный 2 2 2 7 2 2 7" xfId="4394"/>
    <cellStyle name="Обычный 2 2 2 7 2 3" xfId="4395"/>
    <cellStyle name="Обычный 2 2 2 7 2 3 2" xfId="4396"/>
    <cellStyle name="Обычный 2 2 2 7 2 3 3" xfId="4397"/>
    <cellStyle name="Обычный 2 2 2 7 2 3 4" xfId="4398"/>
    <cellStyle name="Обычный 2 2 2 7 2 4" xfId="4399"/>
    <cellStyle name="Обычный 2 2 2 7 2 4 2" xfId="4400"/>
    <cellStyle name="Обычный 2 2 2 7 2 4 3" xfId="4401"/>
    <cellStyle name="Обычный 2 2 2 7 2 4 4" xfId="4402"/>
    <cellStyle name="Обычный 2 2 2 7 2 5" xfId="4403"/>
    <cellStyle name="Обычный 2 2 2 7 2 5 2" xfId="4404"/>
    <cellStyle name="Обычный 2 2 2 7 2 5 3" xfId="4405"/>
    <cellStyle name="Обычный 2 2 2 7 2 5 4" xfId="4406"/>
    <cellStyle name="Обычный 2 2 2 7 2 6" xfId="4407"/>
    <cellStyle name="Обычный 2 2 2 7 2 7" xfId="4408"/>
    <cellStyle name="Обычный 2 2 2 7 2 8" xfId="4409"/>
    <cellStyle name="Обычный 2 2 2 7 3" xfId="4410"/>
    <cellStyle name="Обычный 2 2 2 7 3 2" xfId="4411"/>
    <cellStyle name="Обычный 2 2 2 7 3 2 2" xfId="4412"/>
    <cellStyle name="Обычный 2 2 2 7 3 2 3" xfId="4413"/>
    <cellStyle name="Обычный 2 2 2 7 3 2 4" xfId="4414"/>
    <cellStyle name="Обычный 2 2 2 7 3 3" xfId="4415"/>
    <cellStyle name="Обычный 2 2 2 7 3 3 2" xfId="4416"/>
    <cellStyle name="Обычный 2 2 2 7 3 3 3" xfId="4417"/>
    <cellStyle name="Обычный 2 2 2 7 3 3 4" xfId="4418"/>
    <cellStyle name="Обычный 2 2 2 7 3 4" xfId="4419"/>
    <cellStyle name="Обычный 2 2 2 7 3 4 2" xfId="4420"/>
    <cellStyle name="Обычный 2 2 2 7 3 4 3" xfId="4421"/>
    <cellStyle name="Обычный 2 2 2 7 3 4 4" xfId="4422"/>
    <cellStyle name="Обычный 2 2 2 7 3 5" xfId="4423"/>
    <cellStyle name="Обычный 2 2 2 7 3 6" xfId="4424"/>
    <cellStyle name="Обычный 2 2 2 7 3 7" xfId="4425"/>
    <cellStyle name="Обычный 2 2 2 7 4" xfId="4426"/>
    <cellStyle name="Обычный 2 2 2 7 4 2" xfId="4427"/>
    <cellStyle name="Обычный 2 2 2 7 4 3" xfId="4428"/>
    <cellStyle name="Обычный 2 2 2 7 4 4" xfId="4429"/>
    <cellStyle name="Обычный 2 2 2 7 5" xfId="4430"/>
    <cellStyle name="Обычный 2 2 2 7 5 2" xfId="4431"/>
    <cellStyle name="Обычный 2 2 2 7 5 3" xfId="4432"/>
    <cellStyle name="Обычный 2 2 2 7 5 4" xfId="4433"/>
    <cellStyle name="Обычный 2 2 2 7 6" xfId="4434"/>
    <cellStyle name="Обычный 2 2 2 7 6 2" xfId="4435"/>
    <cellStyle name="Обычный 2 2 2 7 6 3" xfId="4436"/>
    <cellStyle name="Обычный 2 2 2 7 6 4" xfId="4437"/>
    <cellStyle name="Обычный 2 2 2 7 7" xfId="4438"/>
    <cellStyle name="Обычный 2 2 2 7 8" xfId="4439"/>
    <cellStyle name="Обычный 2 2 2 7 9" xfId="4440"/>
    <cellStyle name="Обычный 2 2 2 8" xfId="4441"/>
    <cellStyle name="Обычный 2 2 2 8 2" xfId="4442"/>
    <cellStyle name="Обычный 2 2 2 8 2 2" xfId="4443"/>
    <cellStyle name="Обычный 2 2 2 8 2 2 2" xfId="4444"/>
    <cellStyle name="Обычный 2 2 2 8 2 2 3" xfId="4445"/>
    <cellStyle name="Обычный 2 2 2 8 2 2 4" xfId="4446"/>
    <cellStyle name="Обычный 2 2 2 8 2 3" xfId="4447"/>
    <cellStyle name="Обычный 2 2 2 8 2 3 2" xfId="4448"/>
    <cellStyle name="Обычный 2 2 2 8 2 3 3" xfId="4449"/>
    <cellStyle name="Обычный 2 2 2 8 2 3 4" xfId="4450"/>
    <cellStyle name="Обычный 2 2 2 8 2 4" xfId="4451"/>
    <cellStyle name="Обычный 2 2 2 8 2 4 2" xfId="4452"/>
    <cellStyle name="Обычный 2 2 2 8 2 4 3" xfId="4453"/>
    <cellStyle name="Обычный 2 2 2 8 2 4 4" xfId="4454"/>
    <cellStyle name="Обычный 2 2 2 8 2 5" xfId="4455"/>
    <cellStyle name="Обычный 2 2 2 8 2 6" xfId="4456"/>
    <cellStyle name="Обычный 2 2 2 8 2 7" xfId="4457"/>
    <cellStyle name="Обычный 2 2 2 8 3" xfId="4458"/>
    <cellStyle name="Обычный 2 2 2 8 3 2" xfId="4459"/>
    <cellStyle name="Обычный 2 2 2 8 3 3" xfId="4460"/>
    <cellStyle name="Обычный 2 2 2 8 3 4" xfId="4461"/>
    <cellStyle name="Обычный 2 2 2 8 4" xfId="4462"/>
    <cellStyle name="Обычный 2 2 2 8 4 2" xfId="4463"/>
    <cellStyle name="Обычный 2 2 2 8 4 3" xfId="4464"/>
    <cellStyle name="Обычный 2 2 2 8 4 4" xfId="4465"/>
    <cellStyle name="Обычный 2 2 2 8 5" xfId="4466"/>
    <cellStyle name="Обычный 2 2 2 8 5 2" xfId="4467"/>
    <cellStyle name="Обычный 2 2 2 8 5 3" xfId="4468"/>
    <cellStyle name="Обычный 2 2 2 8 5 4" xfId="4469"/>
    <cellStyle name="Обычный 2 2 2 8 6" xfId="4470"/>
    <cellStyle name="Обычный 2 2 2 8 7" xfId="4471"/>
    <cellStyle name="Обычный 2 2 2 8 8" xfId="4472"/>
    <cellStyle name="Обычный 2 2 2 9" xfId="4473"/>
    <cellStyle name="Обычный 2 2 2 9 2" xfId="4474"/>
    <cellStyle name="Обычный 2 2 2 9 2 2" xfId="4475"/>
    <cellStyle name="Обычный 2 2 2 9 2 3" xfId="4476"/>
    <cellStyle name="Обычный 2 2 2 9 2 4" xfId="4477"/>
    <cellStyle name="Обычный 2 2 2 9 3" xfId="4478"/>
    <cellStyle name="Обычный 2 2 2 9 3 2" xfId="4479"/>
    <cellStyle name="Обычный 2 2 2 9 3 3" xfId="4480"/>
    <cellStyle name="Обычный 2 2 2 9 3 4" xfId="4481"/>
    <cellStyle name="Обычный 2 2 2 9 4" xfId="4482"/>
    <cellStyle name="Обычный 2 2 2 9 4 2" xfId="4483"/>
    <cellStyle name="Обычный 2 2 2 9 4 3" xfId="4484"/>
    <cellStyle name="Обычный 2 2 2 9 4 4" xfId="4485"/>
    <cellStyle name="Обычный 2 2 2 9 5" xfId="4486"/>
    <cellStyle name="Обычный 2 2 2 9 6" xfId="4487"/>
    <cellStyle name="Обычный 2 2 2 9 7" xfId="4488"/>
    <cellStyle name="Обычный 2 2 2_Отчет за март 2015г" xfId="4489"/>
    <cellStyle name="Обычный 2 2 3" xfId="4490"/>
    <cellStyle name="Обычный 2 2 4" xfId="4491"/>
    <cellStyle name="Обычный 2 2 5" xfId="4492"/>
    <cellStyle name="Обычный 2 2 5 2" xfId="4493"/>
    <cellStyle name="Обычный 2 2 5 2 2" xfId="4494"/>
    <cellStyle name="Обычный 2 2 5 2 2 2" xfId="4495"/>
    <cellStyle name="Обычный 2 2 5 2 2 2 2" xfId="4496"/>
    <cellStyle name="Обычный 2 2 5 2 2 2 3" xfId="4497"/>
    <cellStyle name="Обычный 2 2 5 2 2 2 4" xfId="4498"/>
    <cellStyle name="Обычный 2 2 5 2 2 3" xfId="4499"/>
    <cellStyle name="Обычный 2 2 5 2 2 3 2" xfId="4500"/>
    <cellStyle name="Обычный 2 2 5 2 2 3 3" xfId="4501"/>
    <cellStyle name="Обычный 2 2 5 2 2 3 4" xfId="4502"/>
    <cellStyle name="Обычный 2 2 5 2 2 4" xfId="4503"/>
    <cellStyle name="Обычный 2 2 5 2 2 4 2" xfId="4504"/>
    <cellStyle name="Обычный 2 2 5 2 2 4 3" xfId="4505"/>
    <cellStyle name="Обычный 2 2 5 2 2 4 4" xfId="4506"/>
    <cellStyle name="Обычный 2 2 5 2 2 5" xfId="4507"/>
    <cellStyle name="Обычный 2 2 5 2 2 6" xfId="4508"/>
    <cellStyle name="Обычный 2 2 5 2 2 7" xfId="4509"/>
    <cellStyle name="Обычный 2 2 5 2 3" xfId="4510"/>
    <cellStyle name="Обычный 2 2 5 2 3 2" xfId="4511"/>
    <cellStyle name="Обычный 2 2 5 2 3 3" xfId="4512"/>
    <cellStyle name="Обычный 2 2 5 2 3 4" xfId="4513"/>
    <cellStyle name="Обычный 2 2 5 2 4" xfId="4514"/>
    <cellStyle name="Обычный 2 2 5 2 4 2" xfId="4515"/>
    <cellStyle name="Обычный 2 2 5 2 4 3" xfId="4516"/>
    <cellStyle name="Обычный 2 2 5 2 4 4" xfId="4517"/>
    <cellStyle name="Обычный 2 2 5 2 5" xfId="4518"/>
    <cellStyle name="Обычный 2 2 5 2 5 2" xfId="4519"/>
    <cellStyle name="Обычный 2 2 5 2 5 3" xfId="4520"/>
    <cellStyle name="Обычный 2 2 5 2 5 4" xfId="4521"/>
    <cellStyle name="Обычный 2 2 5 2 6" xfId="4522"/>
    <cellStyle name="Обычный 2 2 5 2 7" xfId="4523"/>
    <cellStyle name="Обычный 2 2 5 2 8" xfId="4524"/>
    <cellStyle name="Обычный 2 2 5 3" xfId="4525"/>
    <cellStyle name="Обычный 2 2 5 3 2" xfId="4526"/>
    <cellStyle name="Обычный 2 2 5 3 2 2" xfId="4527"/>
    <cellStyle name="Обычный 2 2 5 3 2 3" xfId="4528"/>
    <cellStyle name="Обычный 2 2 5 3 2 4" xfId="4529"/>
    <cellStyle name="Обычный 2 2 5 3 3" xfId="4530"/>
    <cellStyle name="Обычный 2 2 5 3 3 2" xfId="4531"/>
    <cellStyle name="Обычный 2 2 5 3 3 3" xfId="4532"/>
    <cellStyle name="Обычный 2 2 5 3 3 4" xfId="4533"/>
    <cellStyle name="Обычный 2 2 5 3 4" xfId="4534"/>
    <cellStyle name="Обычный 2 2 5 3 4 2" xfId="4535"/>
    <cellStyle name="Обычный 2 2 5 3 4 3" xfId="4536"/>
    <cellStyle name="Обычный 2 2 5 3 4 4" xfId="4537"/>
    <cellStyle name="Обычный 2 2 5 3 5" xfId="4538"/>
    <cellStyle name="Обычный 2 2 5 3 6" xfId="4539"/>
    <cellStyle name="Обычный 2 2 5 3 7" xfId="4540"/>
    <cellStyle name="Обычный 2 2 5 4" xfId="4541"/>
    <cellStyle name="Обычный 2 2 5 4 2" xfId="4542"/>
    <cellStyle name="Обычный 2 2 5 4 3" xfId="4543"/>
    <cellStyle name="Обычный 2 2 5 4 4" xfId="4544"/>
    <cellStyle name="Обычный 2 2 5 5" xfId="4545"/>
    <cellStyle name="Обычный 2 2 5 5 2" xfId="4546"/>
    <cellStyle name="Обычный 2 2 5 5 3" xfId="4547"/>
    <cellStyle name="Обычный 2 2 5 5 4" xfId="4548"/>
    <cellStyle name="Обычный 2 2 5 6" xfId="4549"/>
    <cellStyle name="Обычный 2 2 5 6 2" xfId="4550"/>
    <cellStyle name="Обычный 2 2 5 6 3" xfId="4551"/>
    <cellStyle name="Обычный 2 2 5 6 4" xfId="4552"/>
    <cellStyle name="Обычный 2 2 5 7" xfId="4553"/>
    <cellStyle name="Обычный 2 2 5 8" xfId="4554"/>
    <cellStyle name="Обычный 2 2 5 9" xfId="4555"/>
    <cellStyle name="Обычный 2 2 6" xfId="4556"/>
    <cellStyle name="Обычный 2 2 6 2" xfId="4557"/>
    <cellStyle name="Обычный 2 2 6 2 2" xfId="4558"/>
    <cellStyle name="Обычный 2 2 6 2 2 2" xfId="4559"/>
    <cellStyle name="Обычный 2 2 6 2 2 2 2" xfId="4560"/>
    <cellStyle name="Обычный 2 2 6 2 2 2 3" xfId="4561"/>
    <cellStyle name="Обычный 2 2 6 2 2 2 4" xfId="4562"/>
    <cellStyle name="Обычный 2 2 6 2 2 3" xfId="4563"/>
    <cellStyle name="Обычный 2 2 6 2 2 3 2" xfId="4564"/>
    <cellStyle name="Обычный 2 2 6 2 2 3 3" xfId="4565"/>
    <cellStyle name="Обычный 2 2 6 2 2 3 4" xfId="4566"/>
    <cellStyle name="Обычный 2 2 6 2 2 4" xfId="4567"/>
    <cellStyle name="Обычный 2 2 6 2 2 4 2" xfId="4568"/>
    <cellStyle name="Обычный 2 2 6 2 2 4 3" xfId="4569"/>
    <cellStyle name="Обычный 2 2 6 2 2 4 4" xfId="4570"/>
    <cellStyle name="Обычный 2 2 6 2 2 5" xfId="4571"/>
    <cellStyle name="Обычный 2 2 6 2 2 6" xfId="4572"/>
    <cellStyle name="Обычный 2 2 6 2 2 7" xfId="4573"/>
    <cellStyle name="Обычный 2 2 6 2 3" xfId="4574"/>
    <cellStyle name="Обычный 2 2 6 2 3 2" xfId="4575"/>
    <cellStyle name="Обычный 2 2 6 2 3 3" xfId="4576"/>
    <cellStyle name="Обычный 2 2 6 2 3 4" xfId="4577"/>
    <cellStyle name="Обычный 2 2 6 2 4" xfId="4578"/>
    <cellStyle name="Обычный 2 2 6 2 4 2" xfId="4579"/>
    <cellStyle name="Обычный 2 2 6 2 4 3" xfId="4580"/>
    <cellStyle name="Обычный 2 2 6 2 4 4" xfId="4581"/>
    <cellStyle name="Обычный 2 2 6 2 5" xfId="4582"/>
    <cellStyle name="Обычный 2 2 6 2 5 2" xfId="4583"/>
    <cellStyle name="Обычный 2 2 6 2 5 3" xfId="4584"/>
    <cellStyle name="Обычный 2 2 6 2 5 4" xfId="4585"/>
    <cellStyle name="Обычный 2 2 6 2 6" xfId="4586"/>
    <cellStyle name="Обычный 2 2 6 2 7" xfId="4587"/>
    <cellStyle name="Обычный 2 2 6 2 8" xfId="4588"/>
    <cellStyle name="Обычный 2 2 6 3" xfId="4589"/>
    <cellStyle name="Обычный 2 2 6 3 2" xfId="4590"/>
    <cellStyle name="Обычный 2 2 6 3 2 2" xfId="4591"/>
    <cellStyle name="Обычный 2 2 6 3 2 3" xfId="4592"/>
    <cellStyle name="Обычный 2 2 6 3 2 4" xfId="4593"/>
    <cellStyle name="Обычный 2 2 6 3 3" xfId="4594"/>
    <cellStyle name="Обычный 2 2 6 3 3 2" xfId="4595"/>
    <cellStyle name="Обычный 2 2 6 3 3 3" xfId="4596"/>
    <cellStyle name="Обычный 2 2 6 3 3 4" xfId="4597"/>
    <cellStyle name="Обычный 2 2 6 3 4" xfId="4598"/>
    <cellStyle name="Обычный 2 2 6 3 4 2" xfId="4599"/>
    <cellStyle name="Обычный 2 2 6 3 4 3" xfId="4600"/>
    <cellStyle name="Обычный 2 2 6 3 4 4" xfId="4601"/>
    <cellStyle name="Обычный 2 2 6 3 5" xfId="4602"/>
    <cellStyle name="Обычный 2 2 6 3 6" xfId="4603"/>
    <cellStyle name="Обычный 2 2 6 3 7" xfId="4604"/>
    <cellStyle name="Обычный 2 2 6 4" xfId="4605"/>
    <cellStyle name="Обычный 2 2 6 4 2" xfId="4606"/>
    <cellStyle name="Обычный 2 2 6 4 3" xfId="4607"/>
    <cellStyle name="Обычный 2 2 6 4 4" xfId="4608"/>
    <cellStyle name="Обычный 2 2 6 5" xfId="4609"/>
    <cellStyle name="Обычный 2 2 6 5 2" xfId="4610"/>
    <cellStyle name="Обычный 2 2 6 5 3" xfId="4611"/>
    <cellStyle name="Обычный 2 2 6 5 4" xfId="4612"/>
    <cellStyle name="Обычный 2 2 6 6" xfId="4613"/>
    <cellStyle name="Обычный 2 2 6 6 2" xfId="4614"/>
    <cellStyle name="Обычный 2 2 6 6 3" xfId="4615"/>
    <cellStyle name="Обычный 2 2 6 6 4" xfId="4616"/>
    <cellStyle name="Обычный 2 2 6 7" xfId="4617"/>
    <cellStyle name="Обычный 2 2 6 8" xfId="4618"/>
    <cellStyle name="Обычный 2 2 6 9" xfId="4619"/>
    <cellStyle name="Обычный 2 2 7" xfId="4620"/>
    <cellStyle name="Обычный 2 2 8" xfId="4621"/>
    <cellStyle name="Обычный 2 2 9" xfId="4622"/>
    <cellStyle name="Обычный 2 2 9 2" xfId="4623"/>
    <cellStyle name="Обычный 2 2 9 2 2" xfId="4624"/>
    <cellStyle name="Обычный 2 2 9 2 2 2" xfId="4625"/>
    <cellStyle name="Обычный 2 2 9 2 2 2 2" xfId="4626"/>
    <cellStyle name="Обычный 2 2 9 2 2 2 3" xfId="4627"/>
    <cellStyle name="Обычный 2 2 9 2 2 2 4" xfId="4628"/>
    <cellStyle name="Обычный 2 2 9 2 2 3" xfId="4629"/>
    <cellStyle name="Обычный 2 2 9 2 2 3 2" xfId="4630"/>
    <cellStyle name="Обычный 2 2 9 2 2 3 3" xfId="4631"/>
    <cellStyle name="Обычный 2 2 9 2 2 3 4" xfId="4632"/>
    <cellStyle name="Обычный 2 2 9 2 2 4" xfId="4633"/>
    <cellStyle name="Обычный 2 2 9 2 2 4 2" xfId="4634"/>
    <cellStyle name="Обычный 2 2 9 2 2 4 3" xfId="4635"/>
    <cellStyle name="Обычный 2 2 9 2 2 4 4" xfId="4636"/>
    <cellStyle name="Обычный 2 2 9 2 2 5" xfId="4637"/>
    <cellStyle name="Обычный 2 2 9 2 2 6" xfId="4638"/>
    <cellStyle name="Обычный 2 2 9 2 2 7" xfId="4639"/>
    <cellStyle name="Обычный 2 2 9 2 3" xfId="4640"/>
    <cellStyle name="Обычный 2 2 9 2 3 2" xfId="4641"/>
    <cellStyle name="Обычный 2 2 9 2 3 3" xfId="4642"/>
    <cellStyle name="Обычный 2 2 9 2 3 4" xfId="4643"/>
    <cellStyle name="Обычный 2 2 9 2 4" xfId="4644"/>
    <cellStyle name="Обычный 2 2 9 2 4 2" xfId="4645"/>
    <cellStyle name="Обычный 2 2 9 2 4 3" xfId="4646"/>
    <cellStyle name="Обычный 2 2 9 2 4 4" xfId="4647"/>
    <cellStyle name="Обычный 2 2 9 2 5" xfId="4648"/>
    <cellStyle name="Обычный 2 2 9 2 5 2" xfId="4649"/>
    <cellStyle name="Обычный 2 2 9 2 5 3" xfId="4650"/>
    <cellStyle name="Обычный 2 2 9 2 5 4" xfId="4651"/>
    <cellStyle name="Обычный 2 2 9 2 6" xfId="4652"/>
    <cellStyle name="Обычный 2 2 9 2 7" xfId="4653"/>
    <cellStyle name="Обычный 2 2 9 2 8" xfId="4654"/>
    <cellStyle name="Обычный 2 2 9 3" xfId="4655"/>
    <cellStyle name="Обычный 2 2 9 3 2" xfId="4656"/>
    <cellStyle name="Обычный 2 2 9 3 2 2" xfId="4657"/>
    <cellStyle name="Обычный 2 2 9 3 2 3" xfId="4658"/>
    <cellStyle name="Обычный 2 2 9 3 2 4" xfId="4659"/>
    <cellStyle name="Обычный 2 2 9 3 3" xfId="4660"/>
    <cellStyle name="Обычный 2 2 9 3 3 2" xfId="4661"/>
    <cellStyle name="Обычный 2 2 9 3 3 3" xfId="4662"/>
    <cellStyle name="Обычный 2 2 9 3 3 4" xfId="4663"/>
    <cellStyle name="Обычный 2 2 9 3 4" xfId="4664"/>
    <cellStyle name="Обычный 2 2 9 3 4 2" xfId="4665"/>
    <cellStyle name="Обычный 2 2 9 3 4 3" xfId="4666"/>
    <cellStyle name="Обычный 2 2 9 3 4 4" xfId="4667"/>
    <cellStyle name="Обычный 2 2 9 3 5" xfId="4668"/>
    <cellStyle name="Обычный 2 2 9 3 6" xfId="4669"/>
    <cellStyle name="Обычный 2 2 9 3 7" xfId="4670"/>
    <cellStyle name="Обычный 2 2 9 4" xfId="4671"/>
    <cellStyle name="Обычный 2 2 9 4 2" xfId="4672"/>
    <cellStyle name="Обычный 2 2 9 4 3" xfId="4673"/>
    <cellStyle name="Обычный 2 2 9 4 4" xfId="4674"/>
    <cellStyle name="Обычный 2 2 9 5" xfId="4675"/>
    <cellStyle name="Обычный 2 2 9 5 2" xfId="4676"/>
    <cellStyle name="Обычный 2 2 9 5 3" xfId="4677"/>
    <cellStyle name="Обычный 2 2 9 5 4" xfId="4678"/>
    <cellStyle name="Обычный 2 2 9 6" xfId="4679"/>
    <cellStyle name="Обычный 2 2 9 6 2" xfId="4680"/>
    <cellStyle name="Обычный 2 2 9 6 3" xfId="4681"/>
    <cellStyle name="Обычный 2 2 9 6 4" xfId="4682"/>
    <cellStyle name="Обычный 2 2 9 7" xfId="4683"/>
    <cellStyle name="Обычный 2 2 9 8" xfId="4684"/>
    <cellStyle name="Обычный 2 2 9 9" xfId="4685"/>
    <cellStyle name="Обычный 2 2_2010 Сводная смета  Книга1" xfId="4686"/>
    <cellStyle name="Обычный 2 3" xfId="4687"/>
    <cellStyle name="Обычный 2 3 10" xfId="4688"/>
    <cellStyle name="Обычный 2 3 10 2" xfId="4689"/>
    <cellStyle name="Обычный 2 3 10 2 2" xfId="4690"/>
    <cellStyle name="Обычный 2 3 10 2 3" xfId="4691"/>
    <cellStyle name="Обычный 2 3 10 2 4" xfId="4692"/>
    <cellStyle name="Обычный 2 3 10 3" xfId="4693"/>
    <cellStyle name="Обычный 2 3 10 3 2" xfId="4694"/>
    <cellStyle name="Обычный 2 3 10 3 3" xfId="4695"/>
    <cellStyle name="Обычный 2 3 10 3 4" xfId="4696"/>
    <cellStyle name="Обычный 2 3 10 4" xfId="4697"/>
    <cellStyle name="Обычный 2 3 10 4 2" xfId="4698"/>
    <cellStyle name="Обычный 2 3 10 4 3" xfId="4699"/>
    <cellStyle name="Обычный 2 3 10 4 4" xfId="4700"/>
    <cellStyle name="Обычный 2 3 10 5" xfId="4701"/>
    <cellStyle name="Обычный 2 3 10 6" xfId="4702"/>
    <cellStyle name="Обычный 2 3 10 7" xfId="4703"/>
    <cellStyle name="Обычный 2 3 11" xfId="4704"/>
    <cellStyle name="Обычный 2 3 11 2" xfId="4705"/>
    <cellStyle name="Обычный 2 3 11 2 2" xfId="4706"/>
    <cellStyle name="Обычный 2 3 11 2 3" xfId="4707"/>
    <cellStyle name="Обычный 2 3 11 2 4" xfId="4708"/>
    <cellStyle name="Обычный 2 3 11 3" xfId="4709"/>
    <cellStyle name="Обычный 2 3 11 3 2" xfId="4710"/>
    <cellStyle name="Обычный 2 3 11 3 3" xfId="4711"/>
    <cellStyle name="Обычный 2 3 11 3 4" xfId="4712"/>
    <cellStyle name="Обычный 2 3 11 4" xfId="4713"/>
    <cellStyle name="Обычный 2 3 11 5" xfId="4714"/>
    <cellStyle name="Обычный 2 3 11 6" xfId="4715"/>
    <cellStyle name="Обычный 2 3 12" xfId="4716"/>
    <cellStyle name="Обычный 2 3 12 2" xfId="4717"/>
    <cellStyle name="Обычный 2 3 12 3" xfId="4718"/>
    <cellStyle name="Обычный 2 3 12 4" xfId="4719"/>
    <cellStyle name="Обычный 2 3 13" xfId="4720"/>
    <cellStyle name="Обычный 2 3 13 2" xfId="4721"/>
    <cellStyle name="Обычный 2 3 13 3" xfId="4722"/>
    <cellStyle name="Обычный 2 3 13 4" xfId="4723"/>
    <cellStyle name="Обычный 2 3 14" xfId="4724"/>
    <cellStyle name="Обычный 2 3 14 2" xfId="4725"/>
    <cellStyle name="Обычный 2 3 14 3" xfId="4726"/>
    <cellStyle name="Обычный 2 3 14 4" xfId="4727"/>
    <cellStyle name="Обычный 2 3 15" xfId="4728"/>
    <cellStyle name="Обычный 2 3 16" xfId="4729"/>
    <cellStyle name="Обычный 2 3 17" xfId="4730"/>
    <cellStyle name="Обычный 2 3 2" xfId="4731"/>
    <cellStyle name="Обычный 2 3 2 10" xfId="4732"/>
    <cellStyle name="Обычный 2 3 2 10 2" xfId="4733"/>
    <cellStyle name="Обычный 2 3 2 10 3" xfId="4734"/>
    <cellStyle name="Обычный 2 3 2 10 4" xfId="4735"/>
    <cellStyle name="Обычный 2 3 2 11" xfId="4736"/>
    <cellStyle name="Обычный 2 3 2 11 2" xfId="4737"/>
    <cellStyle name="Обычный 2 3 2 11 3" xfId="4738"/>
    <cellStyle name="Обычный 2 3 2 11 4" xfId="4739"/>
    <cellStyle name="Обычный 2 3 2 12" xfId="4740"/>
    <cellStyle name="Обычный 2 3 2 13" xfId="4741"/>
    <cellStyle name="Обычный 2 3 2 14" xfId="4742"/>
    <cellStyle name="Обычный 2 3 2 2" xfId="4743"/>
    <cellStyle name="Обычный 2 3 2 3" xfId="4744"/>
    <cellStyle name="Обычный 2 3 2 3 2" xfId="4745"/>
    <cellStyle name="Обычный 2 3 2 3 2 2" xfId="4746"/>
    <cellStyle name="Обычный 2 3 2 3 2 2 2" xfId="4747"/>
    <cellStyle name="Обычный 2 3 2 3 2 2 2 2" xfId="4748"/>
    <cellStyle name="Обычный 2 3 2 3 2 2 2 3" xfId="4749"/>
    <cellStyle name="Обычный 2 3 2 3 2 2 2 4" xfId="4750"/>
    <cellStyle name="Обычный 2 3 2 3 2 2 3" xfId="4751"/>
    <cellStyle name="Обычный 2 3 2 3 2 2 3 2" xfId="4752"/>
    <cellStyle name="Обычный 2 3 2 3 2 2 3 3" xfId="4753"/>
    <cellStyle name="Обычный 2 3 2 3 2 2 3 4" xfId="4754"/>
    <cellStyle name="Обычный 2 3 2 3 2 2 4" xfId="4755"/>
    <cellStyle name="Обычный 2 3 2 3 2 2 4 2" xfId="4756"/>
    <cellStyle name="Обычный 2 3 2 3 2 2 4 3" xfId="4757"/>
    <cellStyle name="Обычный 2 3 2 3 2 2 4 4" xfId="4758"/>
    <cellStyle name="Обычный 2 3 2 3 2 2 5" xfId="4759"/>
    <cellStyle name="Обычный 2 3 2 3 2 2 6" xfId="4760"/>
    <cellStyle name="Обычный 2 3 2 3 2 2 7" xfId="4761"/>
    <cellStyle name="Обычный 2 3 2 3 2 3" xfId="4762"/>
    <cellStyle name="Обычный 2 3 2 3 2 3 2" xfId="4763"/>
    <cellStyle name="Обычный 2 3 2 3 2 3 3" xfId="4764"/>
    <cellStyle name="Обычный 2 3 2 3 2 3 4" xfId="4765"/>
    <cellStyle name="Обычный 2 3 2 3 2 4" xfId="4766"/>
    <cellStyle name="Обычный 2 3 2 3 2 4 2" xfId="4767"/>
    <cellStyle name="Обычный 2 3 2 3 2 4 3" xfId="4768"/>
    <cellStyle name="Обычный 2 3 2 3 2 4 4" xfId="4769"/>
    <cellStyle name="Обычный 2 3 2 3 2 5" xfId="4770"/>
    <cellStyle name="Обычный 2 3 2 3 2 5 2" xfId="4771"/>
    <cellStyle name="Обычный 2 3 2 3 2 5 3" xfId="4772"/>
    <cellStyle name="Обычный 2 3 2 3 2 5 4" xfId="4773"/>
    <cellStyle name="Обычный 2 3 2 3 2 6" xfId="4774"/>
    <cellStyle name="Обычный 2 3 2 3 2 7" xfId="4775"/>
    <cellStyle name="Обычный 2 3 2 3 2 8" xfId="4776"/>
    <cellStyle name="Обычный 2 3 2 3 3" xfId="4777"/>
    <cellStyle name="Обычный 2 3 2 3 3 2" xfId="4778"/>
    <cellStyle name="Обычный 2 3 2 3 3 2 2" xfId="4779"/>
    <cellStyle name="Обычный 2 3 2 3 3 2 3" xfId="4780"/>
    <cellStyle name="Обычный 2 3 2 3 3 2 4" xfId="4781"/>
    <cellStyle name="Обычный 2 3 2 3 3 3" xfId="4782"/>
    <cellStyle name="Обычный 2 3 2 3 3 3 2" xfId="4783"/>
    <cellStyle name="Обычный 2 3 2 3 3 3 3" xfId="4784"/>
    <cellStyle name="Обычный 2 3 2 3 3 3 4" xfId="4785"/>
    <cellStyle name="Обычный 2 3 2 3 3 4" xfId="4786"/>
    <cellStyle name="Обычный 2 3 2 3 3 4 2" xfId="4787"/>
    <cellStyle name="Обычный 2 3 2 3 3 4 3" xfId="4788"/>
    <cellStyle name="Обычный 2 3 2 3 3 4 4" xfId="4789"/>
    <cellStyle name="Обычный 2 3 2 3 3 5" xfId="4790"/>
    <cellStyle name="Обычный 2 3 2 3 3 6" xfId="4791"/>
    <cellStyle name="Обычный 2 3 2 3 3 7" xfId="4792"/>
    <cellStyle name="Обычный 2 3 2 3 4" xfId="4793"/>
    <cellStyle name="Обычный 2 3 2 3 4 2" xfId="4794"/>
    <cellStyle name="Обычный 2 3 2 3 4 3" xfId="4795"/>
    <cellStyle name="Обычный 2 3 2 3 4 4" xfId="4796"/>
    <cellStyle name="Обычный 2 3 2 3 5" xfId="4797"/>
    <cellStyle name="Обычный 2 3 2 3 5 2" xfId="4798"/>
    <cellStyle name="Обычный 2 3 2 3 5 3" xfId="4799"/>
    <cellStyle name="Обычный 2 3 2 3 5 4" xfId="4800"/>
    <cellStyle name="Обычный 2 3 2 3 6" xfId="4801"/>
    <cellStyle name="Обычный 2 3 2 3 6 2" xfId="4802"/>
    <cellStyle name="Обычный 2 3 2 3 6 3" xfId="4803"/>
    <cellStyle name="Обычный 2 3 2 3 6 4" xfId="4804"/>
    <cellStyle name="Обычный 2 3 2 3 7" xfId="4805"/>
    <cellStyle name="Обычный 2 3 2 3 8" xfId="4806"/>
    <cellStyle name="Обычный 2 3 2 3 9" xfId="4807"/>
    <cellStyle name="Обычный 2 3 2 4" xfId="4808"/>
    <cellStyle name="Обычный 2 3 2 4 2" xfId="4809"/>
    <cellStyle name="Обычный 2 3 2 4 2 2" xfId="4810"/>
    <cellStyle name="Обычный 2 3 2 4 2 2 2" xfId="4811"/>
    <cellStyle name="Обычный 2 3 2 4 2 2 2 2" xfId="4812"/>
    <cellStyle name="Обычный 2 3 2 4 2 2 2 3" xfId="4813"/>
    <cellStyle name="Обычный 2 3 2 4 2 2 2 4" xfId="4814"/>
    <cellStyle name="Обычный 2 3 2 4 2 2 3" xfId="4815"/>
    <cellStyle name="Обычный 2 3 2 4 2 2 3 2" xfId="4816"/>
    <cellStyle name="Обычный 2 3 2 4 2 2 3 3" xfId="4817"/>
    <cellStyle name="Обычный 2 3 2 4 2 2 3 4" xfId="4818"/>
    <cellStyle name="Обычный 2 3 2 4 2 2 4" xfId="4819"/>
    <cellStyle name="Обычный 2 3 2 4 2 2 4 2" xfId="4820"/>
    <cellStyle name="Обычный 2 3 2 4 2 2 4 3" xfId="4821"/>
    <cellStyle name="Обычный 2 3 2 4 2 2 4 4" xfId="4822"/>
    <cellStyle name="Обычный 2 3 2 4 2 2 5" xfId="4823"/>
    <cellStyle name="Обычный 2 3 2 4 2 2 6" xfId="4824"/>
    <cellStyle name="Обычный 2 3 2 4 2 2 7" xfId="4825"/>
    <cellStyle name="Обычный 2 3 2 4 2 3" xfId="4826"/>
    <cellStyle name="Обычный 2 3 2 4 2 3 2" xfId="4827"/>
    <cellStyle name="Обычный 2 3 2 4 2 3 3" xfId="4828"/>
    <cellStyle name="Обычный 2 3 2 4 2 3 4" xfId="4829"/>
    <cellStyle name="Обычный 2 3 2 4 2 4" xfId="4830"/>
    <cellStyle name="Обычный 2 3 2 4 2 4 2" xfId="4831"/>
    <cellStyle name="Обычный 2 3 2 4 2 4 3" xfId="4832"/>
    <cellStyle name="Обычный 2 3 2 4 2 4 4" xfId="4833"/>
    <cellStyle name="Обычный 2 3 2 4 2 5" xfId="4834"/>
    <cellStyle name="Обычный 2 3 2 4 2 5 2" xfId="4835"/>
    <cellStyle name="Обычный 2 3 2 4 2 5 3" xfId="4836"/>
    <cellStyle name="Обычный 2 3 2 4 2 5 4" xfId="4837"/>
    <cellStyle name="Обычный 2 3 2 4 2 6" xfId="4838"/>
    <cellStyle name="Обычный 2 3 2 4 2 7" xfId="4839"/>
    <cellStyle name="Обычный 2 3 2 4 2 8" xfId="4840"/>
    <cellStyle name="Обычный 2 3 2 4 3" xfId="4841"/>
    <cellStyle name="Обычный 2 3 2 4 3 2" xfId="4842"/>
    <cellStyle name="Обычный 2 3 2 4 3 2 2" xfId="4843"/>
    <cellStyle name="Обычный 2 3 2 4 3 2 3" xfId="4844"/>
    <cellStyle name="Обычный 2 3 2 4 3 2 4" xfId="4845"/>
    <cellStyle name="Обычный 2 3 2 4 3 3" xfId="4846"/>
    <cellStyle name="Обычный 2 3 2 4 3 3 2" xfId="4847"/>
    <cellStyle name="Обычный 2 3 2 4 3 3 3" xfId="4848"/>
    <cellStyle name="Обычный 2 3 2 4 3 3 4" xfId="4849"/>
    <cellStyle name="Обычный 2 3 2 4 3 4" xfId="4850"/>
    <cellStyle name="Обычный 2 3 2 4 3 4 2" xfId="4851"/>
    <cellStyle name="Обычный 2 3 2 4 3 4 3" xfId="4852"/>
    <cellStyle name="Обычный 2 3 2 4 3 4 4" xfId="4853"/>
    <cellStyle name="Обычный 2 3 2 4 3 5" xfId="4854"/>
    <cellStyle name="Обычный 2 3 2 4 3 6" xfId="4855"/>
    <cellStyle name="Обычный 2 3 2 4 3 7" xfId="4856"/>
    <cellStyle name="Обычный 2 3 2 4 4" xfId="4857"/>
    <cellStyle name="Обычный 2 3 2 4 4 2" xfId="4858"/>
    <cellStyle name="Обычный 2 3 2 4 4 3" xfId="4859"/>
    <cellStyle name="Обычный 2 3 2 4 4 4" xfId="4860"/>
    <cellStyle name="Обычный 2 3 2 4 5" xfId="4861"/>
    <cellStyle name="Обычный 2 3 2 4 5 2" xfId="4862"/>
    <cellStyle name="Обычный 2 3 2 4 5 3" xfId="4863"/>
    <cellStyle name="Обычный 2 3 2 4 5 4" xfId="4864"/>
    <cellStyle name="Обычный 2 3 2 4 6" xfId="4865"/>
    <cellStyle name="Обычный 2 3 2 4 6 2" xfId="4866"/>
    <cellStyle name="Обычный 2 3 2 4 6 3" xfId="4867"/>
    <cellStyle name="Обычный 2 3 2 4 6 4" xfId="4868"/>
    <cellStyle name="Обычный 2 3 2 4 7" xfId="4869"/>
    <cellStyle name="Обычный 2 3 2 4 8" xfId="4870"/>
    <cellStyle name="Обычный 2 3 2 4 9" xfId="4871"/>
    <cellStyle name="Обычный 2 3 2 5" xfId="4872"/>
    <cellStyle name="Обычный 2 3 2 5 2" xfId="4873"/>
    <cellStyle name="Обычный 2 3 2 5 2 2" xfId="4874"/>
    <cellStyle name="Обычный 2 3 2 5 2 2 2" xfId="4875"/>
    <cellStyle name="Обычный 2 3 2 5 2 2 2 2" xfId="4876"/>
    <cellStyle name="Обычный 2 3 2 5 2 2 2 3" xfId="4877"/>
    <cellStyle name="Обычный 2 3 2 5 2 2 2 4" xfId="4878"/>
    <cellStyle name="Обычный 2 3 2 5 2 2 3" xfId="4879"/>
    <cellStyle name="Обычный 2 3 2 5 2 2 3 2" xfId="4880"/>
    <cellStyle name="Обычный 2 3 2 5 2 2 3 3" xfId="4881"/>
    <cellStyle name="Обычный 2 3 2 5 2 2 3 4" xfId="4882"/>
    <cellStyle name="Обычный 2 3 2 5 2 2 4" xfId="4883"/>
    <cellStyle name="Обычный 2 3 2 5 2 2 4 2" xfId="4884"/>
    <cellStyle name="Обычный 2 3 2 5 2 2 4 3" xfId="4885"/>
    <cellStyle name="Обычный 2 3 2 5 2 2 4 4" xfId="4886"/>
    <cellStyle name="Обычный 2 3 2 5 2 2 5" xfId="4887"/>
    <cellStyle name="Обычный 2 3 2 5 2 2 6" xfId="4888"/>
    <cellStyle name="Обычный 2 3 2 5 2 2 7" xfId="4889"/>
    <cellStyle name="Обычный 2 3 2 5 2 3" xfId="4890"/>
    <cellStyle name="Обычный 2 3 2 5 2 3 2" xfId="4891"/>
    <cellStyle name="Обычный 2 3 2 5 2 3 3" xfId="4892"/>
    <cellStyle name="Обычный 2 3 2 5 2 3 4" xfId="4893"/>
    <cellStyle name="Обычный 2 3 2 5 2 4" xfId="4894"/>
    <cellStyle name="Обычный 2 3 2 5 2 4 2" xfId="4895"/>
    <cellStyle name="Обычный 2 3 2 5 2 4 3" xfId="4896"/>
    <cellStyle name="Обычный 2 3 2 5 2 4 4" xfId="4897"/>
    <cellStyle name="Обычный 2 3 2 5 2 5" xfId="4898"/>
    <cellStyle name="Обычный 2 3 2 5 2 5 2" xfId="4899"/>
    <cellStyle name="Обычный 2 3 2 5 2 5 3" xfId="4900"/>
    <cellStyle name="Обычный 2 3 2 5 2 5 4" xfId="4901"/>
    <cellStyle name="Обычный 2 3 2 5 2 6" xfId="4902"/>
    <cellStyle name="Обычный 2 3 2 5 2 7" xfId="4903"/>
    <cellStyle name="Обычный 2 3 2 5 2 8" xfId="4904"/>
    <cellStyle name="Обычный 2 3 2 5 3" xfId="4905"/>
    <cellStyle name="Обычный 2 3 2 5 3 2" xfId="4906"/>
    <cellStyle name="Обычный 2 3 2 5 3 2 2" xfId="4907"/>
    <cellStyle name="Обычный 2 3 2 5 3 2 3" xfId="4908"/>
    <cellStyle name="Обычный 2 3 2 5 3 2 4" xfId="4909"/>
    <cellStyle name="Обычный 2 3 2 5 3 3" xfId="4910"/>
    <cellStyle name="Обычный 2 3 2 5 3 3 2" xfId="4911"/>
    <cellStyle name="Обычный 2 3 2 5 3 3 3" xfId="4912"/>
    <cellStyle name="Обычный 2 3 2 5 3 3 4" xfId="4913"/>
    <cellStyle name="Обычный 2 3 2 5 3 4" xfId="4914"/>
    <cellStyle name="Обычный 2 3 2 5 3 4 2" xfId="4915"/>
    <cellStyle name="Обычный 2 3 2 5 3 4 3" xfId="4916"/>
    <cellStyle name="Обычный 2 3 2 5 3 4 4" xfId="4917"/>
    <cellStyle name="Обычный 2 3 2 5 3 5" xfId="4918"/>
    <cellStyle name="Обычный 2 3 2 5 3 6" xfId="4919"/>
    <cellStyle name="Обычный 2 3 2 5 3 7" xfId="4920"/>
    <cellStyle name="Обычный 2 3 2 5 4" xfId="4921"/>
    <cellStyle name="Обычный 2 3 2 5 4 2" xfId="4922"/>
    <cellStyle name="Обычный 2 3 2 5 4 3" xfId="4923"/>
    <cellStyle name="Обычный 2 3 2 5 4 4" xfId="4924"/>
    <cellStyle name="Обычный 2 3 2 5 5" xfId="4925"/>
    <cellStyle name="Обычный 2 3 2 5 5 2" xfId="4926"/>
    <cellStyle name="Обычный 2 3 2 5 5 3" xfId="4927"/>
    <cellStyle name="Обычный 2 3 2 5 5 4" xfId="4928"/>
    <cellStyle name="Обычный 2 3 2 5 6" xfId="4929"/>
    <cellStyle name="Обычный 2 3 2 5 6 2" xfId="4930"/>
    <cellStyle name="Обычный 2 3 2 5 6 3" xfId="4931"/>
    <cellStyle name="Обычный 2 3 2 5 6 4" xfId="4932"/>
    <cellStyle name="Обычный 2 3 2 5 7" xfId="4933"/>
    <cellStyle name="Обычный 2 3 2 5 8" xfId="4934"/>
    <cellStyle name="Обычный 2 3 2 5 9" xfId="4935"/>
    <cellStyle name="Обычный 2 3 2 6" xfId="4936"/>
    <cellStyle name="Обычный 2 3 2 6 2" xfId="4937"/>
    <cellStyle name="Обычный 2 3 2 6 2 2" xfId="4938"/>
    <cellStyle name="Обычный 2 3 2 6 2 2 2" xfId="4939"/>
    <cellStyle name="Обычный 2 3 2 6 2 2 3" xfId="4940"/>
    <cellStyle name="Обычный 2 3 2 6 2 2 4" xfId="4941"/>
    <cellStyle name="Обычный 2 3 2 6 2 3" xfId="4942"/>
    <cellStyle name="Обычный 2 3 2 6 2 3 2" xfId="4943"/>
    <cellStyle name="Обычный 2 3 2 6 2 3 3" xfId="4944"/>
    <cellStyle name="Обычный 2 3 2 6 2 3 4" xfId="4945"/>
    <cellStyle name="Обычный 2 3 2 6 2 4" xfId="4946"/>
    <cellStyle name="Обычный 2 3 2 6 2 4 2" xfId="4947"/>
    <cellStyle name="Обычный 2 3 2 6 2 4 3" xfId="4948"/>
    <cellStyle name="Обычный 2 3 2 6 2 4 4" xfId="4949"/>
    <cellStyle name="Обычный 2 3 2 6 2 5" xfId="4950"/>
    <cellStyle name="Обычный 2 3 2 6 2 6" xfId="4951"/>
    <cellStyle name="Обычный 2 3 2 6 2 7" xfId="4952"/>
    <cellStyle name="Обычный 2 3 2 6 3" xfId="4953"/>
    <cellStyle name="Обычный 2 3 2 6 3 2" xfId="4954"/>
    <cellStyle name="Обычный 2 3 2 6 3 3" xfId="4955"/>
    <cellStyle name="Обычный 2 3 2 6 3 4" xfId="4956"/>
    <cellStyle name="Обычный 2 3 2 6 4" xfId="4957"/>
    <cellStyle name="Обычный 2 3 2 6 4 2" xfId="4958"/>
    <cellStyle name="Обычный 2 3 2 6 4 3" xfId="4959"/>
    <cellStyle name="Обычный 2 3 2 6 4 4" xfId="4960"/>
    <cellStyle name="Обычный 2 3 2 6 5" xfId="4961"/>
    <cellStyle name="Обычный 2 3 2 6 5 2" xfId="4962"/>
    <cellStyle name="Обычный 2 3 2 6 5 3" xfId="4963"/>
    <cellStyle name="Обычный 2 3 2 6 5 4" xfId="4964"/>
    <cellStyle name="Обычный 2 3 2 6 6" xfId="4965"/>
    <cellStyle name="Обычный 2 3 2 6 7" xfId="4966"/>
    <cellStyle name="Обычный 2 3 2 6 8" xfId="4967"/>
    <cellStyle name="Обычный 2 3 2 7" xfId="4968"/>
    <cellStyle name="Обычный 2 3 2 7 2" xfId="4969"/>
    <cellStyle name="Обычный 2 3 2 7 2 2" xfId="4970"/>
    <cellStyle name="Обычный 2 3 2 7 2 3" xfId="4971"/>
    <cellStyle name="Обычный 2 3 2 7 2 4" xfId="4972"/>
    <cellStyle name="Обычный 2 3 2 7 3" xfId="4973"/>
    <cellStyle name="Обычный 2 3 2 7 3 2" xfId="4974"/>
    <cellStyle name="Обычный 2 3 2 7 3 3" xfId="4975"/>
    <cellStyle name="Обычный 2 3 2 7 3 4" xfId="4976"/>
    <cellStyle name="Обычный 2 3 2 7 4" xfId="4977"/>
    <cellStyle name="Обычный 2 3 2 7 4 2" xfId="4978"/>
    <cellStyle name="Обычный 2 3 2 7 4 3" xfId="4979"/>
    <cellStyle name="Обычный 2 3 2 7 4 4" xfId="4980"/>
    <cellStyle name="Обычный 2 3 2 7 5" xfId="4981"/>
    <cellStyle name="Обычный 2 3 2 7 6" xfId="4982"/>
    <cellStyle name="Обычный 2 3 2 7 7" xfId="4983"/>
    <cellStyle name="Обычный 2 3 2 8" xfId="4984"/>
    <cellStyle name="Обычный 2 3 2 8 2" xfId="4985"/>
    <cellStyle name="Обычный 2 3 2 8 2 2" xfId="4986"/>
    <cellStyle name="Обычный 2 3 2 8 2 3" xfId="4987"/>
    <cellStyle name="Обычный 2 3 2 8 2 4" xfId="4988"/>
    <cellStyle name="Обычный 2 3 2 8 3" xfId="4989"/>
    <cellStyle name="Обычный 2 3 2 8 3 2" xfId="4990"/>
    <cellStyle name="Обычный 2 3 2 8 3 3" xfId="4991"/>
    <cellStyle name="Обычный 2 3 2 8 3 4" xfId="4992"/>
    <cellStyle name="Обычный 2 3 2 8 4" xfId="4993"/>
    <cellStyle name="Обычный 2 3 2 8 5" xfId="4994"/>
    <cellStyle name="Обычный 2 3 2 8 6" xfId="4995"/>
    <cellStyle name="Обычный 2 3 2 9" xfId="4996"/>
    <cellStyle name="Обычный 2 3 2 9 2" xfId="4997"/>
    <cellStyle name="Обычный 2 3 2 9 3" xfId="4998"/>
    <cellStyle name="Обычный 2 3 2 9 4" xfId="4999"/>
    <cellStyle name="Обычный 2 3 3" xfId="5000"/>
    <cellStyle name="Обычный 2 3 4" xfId="5001"/>
    <cellStyle name="Обычный 2 3 4 2" xfId="5002"/>
    <cellStyle name="Обычный 2 3 4 2 2" xfId="5003"/>
    <cellStyle name="Обычный 2 3 4 2 2 2" xfId="5004"/>
    <cellStyle name="Обычный 2 3 4 2 2 2 2" xfId="5005"/>
    <cellStyle name="Обычный 2 3 4 2 2 2 3" xfId="5006"/>
    <cellStyle name="Обычный 2 3 4 2 2 2 4" xfId="5007"/>
    <cellStyle name="Обычный 2 3 4 2 2 3" xfId="5008"/>
    <cellStyle name="Обычный 2 3 4 2 2 3 2" xfId="5009"/>
    <cellStyle name="Обычный 2 3 4 2 2 3 3" xfId="5010"/>
    <cellStyle name="Обычный 2 3 4 2 2 3 4" xfId="5011"/>
    <cellStyle name="Обычный 2 3 4 2 2 4" xfId="5012"/>
    <cellStyle name="Обычный 2 3 4 2 2 4 2" xfId="5013"/>
    <cellStyle name="Обычный 2 3 4 2 2 4 3" xfId="5014"/>
    <cellStyle name="Обычный 2 3 4 2 2 4 4" xfId="5015"/>
    <cellStyle name="Обычный 2 3 4 2 2 5" xfId="5016"/>
    <cellStyle name="Обычный 2 3 4 2 2 6" xfId="5017"/>
    <cellStyle name="Обычный 2 3 4 2 2 7" xfId="5018"/>
    <cellStyle name="Обычный 2 3 4 2 3" xfId="5019"/>
    <cellStyle name="Обычный 2 3 4 2 3 2" xfId="5020"/>
    <cellStyle name="Обычный 2 3 4 2 3 3" xfId="5021"/>
    <cellStyle name="Обычный 2 3 4 2 3 4" xfId="5022"/>
    <cellStyle name="Обычный 2 3 4 2 4" xfId="5023"/>
    <cellStyle name="Обычный 2 3 4 2 4 2" xfId="5024"/>
    <cellStyle name="Обычный 2 3 4 2 4 3" xfId="5025"/>
    <cellStyle name="Обычный 2 3 4 2 4 4" xfId="5026"/>
    <cellStyle name="Обычный 2 3 4 2 5" xfId="5027"/>
    <cellStyle name="Обычный 2 3 4 2 5 2" xfId="5028"/>
    <cellStyle name="Обычный 2 3 4 2 5 3" xfId="5029"/>
    <cellStyle name="Обычный 2 3 4 2 5 4" xfId="5030"/>
    <cellStyle name="Обычный 2 3 4 2 6" xfId="5031"/>
    <cellStyle name="Обычный 2 3 4 2 7" xfId="5032"/>
    <cellStyle name="Обычный 2 3 4 2 8" xfId="5033"/>
    <cellStyle name="Обычный 2 3 4 3" xfId="5034"/>
    <cellStyle name="Обычный 2 3 4 3 2" xfId="5035"/>
    <cellStyle name="Обычный 2 3 4 3 2 2" xfId="5036"/>
    <cellStyle name="Обычный 2 3 4 3 2 3" xfId="5037"/>
    <cellStyle name="Обычный 2 3 4 3 2 4" xfId="5038"/>
    <cellStyle name="Обычный 2 3 4 3 3" xfId="5039"/>
    <cellStyle name="Обычный 2 3 4 3 3 2" xfId="5040"/>
    <cellStyle name="Обычный 2 3 4 3 3 3" xfId="5041"/>
    <cellStyle name="Обычный 2 3 4 3 3 4" xfId="5042"/>
    <cellStyle name="Обычный 2 3 4 3 4" xfId="5043"/>
    <cellStyle name="Обычный 2 3 4 3 4 2" xfId="5044"/>
    <cellStyle name="Обычный 2 3 4 3 4 3" xfId="5045"/>
    <cellStyle name="Обычный 2 3 4 3 4 4" xfId="5046"/>
    <cellStyle name="Обычный 2 3 4 3 5" xfId="5047"/>
    <cellStyle name="Обычный 2 3 4 3 6" xfId="5048"/>
    <cellStyle name="Обычный 2 3 4 3 7" xfId="5049"/>
    <cellStyle name="Обычный 2 3 4 4" xfId="5050"/>
    <cellStyle name="Обычный 2 3 4 4 2" xfId="5051"/>
    <cellStyle name="Обычный 2 3 4 4 3" xfId="5052"/>
    <cellStyle name="Обычный 2 3 4 4 4" xfId="5053"/>
    <cellStyle name="Обычный 2 3 4 5" xfId="5054"/>
    <cellStyle name="Обычный 2 3 4 5 2" xfId="5055"/>
    <cellStyle name="Обычный 2 3 4 5 3" xfId="5056"/>
    <cellStyle name="Обычный 2 3 4 5 4" xfId="5057"/>
    <cellStyle name="Обычный 2 3 4 6" xfId="5058"/>
    <cellStyle name="Обычный 2 3 4 6 2" xfId="5059"/>
    <cellStyle name="Обычный 2 3 4 6 3" xfId="5060"/>
    <cellStyle name="Обычный 2 3 4 6 4" xfId="5061"/>
    <cellStyle name="Обычный 2 3 4 7" xfId="5062"/>
    <cellStyle name="Обычный 2 3 4 8" xfId="5063"/>
    <cellStyle name="Обычный 2 3 4 9" xfId="5064"/>
    <cellStyle name="Обычный 2 3 5" xfId="5065"/>
    <cellStyle name="Обычный 2 3 5 2" xfId="5066"/>
    <cellStyle name="Обычный 2 3 5 2 2" xfId="5067"/>
    <cellStyle name="Обычный 2 3 5 2 2 2" xfId="5068"/>
    <cellStyle name="Обычный 2 3 5 2 2 2 2" xfId="5069"/>
    <cellStyle name="Обычный 2 3 5 2 2 2 3" xfId="5070"/>
    <cellStyle name="Обычный 2 3 5 2 2 2 4" xfId="5071"/>
    <cellStyle name="Обычный 2 3 5 2 2 3" xfId="5072"/>
    <cellStyle name="Обычный 2 3 5 2 2 3 2" xfId="5073"/>
    <cellStyle name="Обычный 2 3 5 2 2 3 3" xfId="5074"/>
    <cellStyle name="Обычный 2 3 5 2 2 3 4" xfId="5075"/>
    <cellStyle name="Обычный 2 3 5 2 2 4" xfId="5076"/>
    <cellStyle name="Обычный 2 3 5 2 2 4 2" xfId="5077"/>
    <cellStyle name="Обычный 2 3 5 2 2 4 3" xfId="5078"/>
    <cellStyle name="Обычный 2 3 5 2 2 4 4" xfId="5079"/>
    <cellStyle name="Обычный 2 3 5 2 2 5" xfId="5080"/>
    <cellStyle name="Обычный 2 3 5 2 2 6" xfId="5081"/>
    <cellStyle name="Обычный 2 3 5 2 2 7" xfId="5082"/>
    <cellStyle name="Обычный 2 3 5 2 3" xfId="5083"/>
    <cellStyle name="Обычный 2 3 5 2 3 2" xfId="5084"/>
    <cellStyle name="Обычный 2 3 5 2 3 3" xfId="5085"/>
    <cellStyle name="Обычный 2 3 5 2 3 4" xfId="5086"/>
    <cellStyle name="Обычный 2 3 5 2 4" xfId="5087"/>
    <cellStyle name="Обычный 2 3 5 2 4 2" xfId="5088"/>
    <cellStyle name="Обычный 2 3 5 2 4 3" xfId="5089"/>
    <cellStyle name="Обычный 2 3 5 2 4 4" xfId="5090"/>
    <cellStyle name="Обычный 2 3 5 2 5" xfId="5091"/>
    <cellStyle name="Обычный 2 3 5 2 5 2" xfId="5092"/>
    <cellStyle name="Обычный 2 3 5 2 5 3" xfId="5093"/>
    <cellStyle name="Обычный 2 3 5 2 5 4" xfId="5094"/>
    <cellStyle name="Обычный 2 3 5 2 6" xfId="5095"/>
    <cellStyle name="Обычный 2 3 5 2 7" xfId="5096"/>
    <cellStyle name="Обычный 2 3 5 2 8" xfId="5097"/>
    <cellStyle name="Обычный 2 3 5 3" xfId="5098"/>
    <cellStyle name="Обычный 2 3 5 3 2" xfId="5099"/>
    <cellStyle name="Обычный 2 3 5 3 2 2" xfId="5100"/>
    <cellStyle name="Обычный 2 3 5 3 2 3" xfId="5101"/>
    <cellStyle name="Обычный 2 3 5 3 2 4" xfId="5102"/>
    <cellStyle name="Обычный 2 3 5 3 3" xfId="5103"/>
    <cellStyle name="Обычный 2 3 5 3 3 2" xfId="5104"/>
    <cellStyle name="Обычный 2 3 5 3 3 3" xfId="5105"/>
    <cellStyle name="Обычный 2 3 5 3 3 4" xfId="5106"/>
    <cellStyle name="Обычный 2 3 5 3 4" xfId="5107"/>
    <cellStyle name="Обычный 2 3 5 3 4 2" xfId="5108"/>
    <cellStyle name="Обычный 2 3 5 3 4 3" xfId="5109"/>
    <cellStyle name="Обычный 2 3 5 3 4 4" xfId="5110"/>
    <cellStyle name="Обычный 2 3 5 3 5" xfId="5111"/>
    <cellStyle name="Обычный 2 3 5 3 6" xfId="5112"/>
    <cellStyle name="Обычный 2 3 5 3 7" xfId="5113"/>
    <cellStyle name="Обычный 2 3 5 4" xfId="5114"/>
    <cellStyle name="Обычный 2 3 5 4 2" xfId="5115"/>
    <cellStyle name="Обычный 2 3 5 4 3" xfId="5116"/>
    <cellStyle name="Обычный 2 3 5 4 4" xfId="5117"/>
    <cellStyle name="Обычный 2 3 5 5" xfId="5118"/>
    <cellStyle name="Обычный 2 3 5 5 2" xfId="5119"/>
    <cellStyle name="Обычный 2 3 5 5 3" xfId="5120"/>
    <cellStyle name="Обычный 2 3 5 5 4" xfId="5121"/>
    <cellStyle name="Обычный 2 3 5 6" xfId="5122"/>
    <cellStyle name="Обычный 2 3 5 6 2" xfId="5123"/>
    <cellStyle name="Обычный 2 3 5 6 3" xfId="5124"/>
    <cellStyle name="Обычный 2 3 5 6 4" xfId="5125"/>
    <cellStyle name="Обычный 2 3 5 7" xfId="5126"/>
    <cellStyle name="Обычный 2 3 5 8" xfId="5127"/>
    <cellStyle name="Обычный 2 3 5 9" xfId="5128"/>
    <cellStyle name="Обычный 2 3 6" xfId="5129"/>
    <cellStyle name="Обычный 2 3 6 2" xfId="5130"/>
    <cellStyle name="Обычный 2 3 6 2 2" xfId="5131"/>
    <cellStyle name="Обычный 2 3 6 2 2 2" xfId="5132"/>
    <cellStyle name="Обычный 2 3 6 2 2 2 2" xfId="5133"/>
    <cellStyle name="Обычный 2 3 6 2 2 2 3" xfId="5134"/>
    <cellStyle name="Обычный 2 3 6 2 2 2 4" xfId="5135"/>
    <cellStyle name="Обычный 2 3 6 2 2 3" xfId="5136"/>
    <cellStyle name="Обычный 2 3 6 2 2 3 2" xfId="5137"/>
    <cellStyle name="Обычный 2 3 6 2 2 3 3" xfId="5138"/>
    <cellStyle name="Обычный 2 3 6 2 2 3 4" xfId="5139"/>
    <cellStyle name="Обычный 2 3 6 2 2 4" xfId="5140"/>
    <cellStyle name="Обычный 2 3 6 2 2 4 2" xfId="5141"/>
    <cellStyle name="Обычный 2 3 6 2 2 4 3" xfId="5142"/>
    <cellStyle name="Обычный 2 3 6 2 2 4 4" xfId="5143"/>
    <cellStyle name="Обычный 2 3 6 2 2 5" xfId="5144"/>
    <cellStyle name="Обычный 2 3 6 2 2 6" xfId="5145"/>
    <cellStyle name="Обычный 2 3 6 2 2 7" xfId="5146"/>
    <cellStyle name="Обычный 2 3 6 2 3" xfId="5147"/>
    <cellStyle name="Обычный 2 3 6 2 3 2" xfId="5148"/>
    <cellStyle name="Обычный 2 3 6 2 3 3" xfId="5149"/>
    <cellStyle name="Обычный 2 3 6 2 3 4" xfId="5150"/>
    <cellStyle name="Обычный 2 3 6 2 4" xfId="5151"/>
    <cellStyle name="Обычный 2 3 6 2 4 2" xfId="5152"/>
    <cellStyle name="Обычный 2 3 6 2 4 3" xfId="5153"/>
    <cellStyle name="Обычный 2 3 6 2 4 4" xfId="5154"/>
    <cellStyle name="Обычный 2 3 6 2 5" xfId="5155"/>
    <cellStyle name="Обычный 2 3 6 2 5 2" xfId="5156"/>
    <cellStyle name="Обычный 2 3 6 2 5 3" xfId="5157"/>
    <cellStyle name="Обычный 2 3 6 2 5 4" xfId="5158"/>
    <cellStyle name="Обычный 2 3 6 2 6" xfId="5159"/>
    <cellStyle name="Обычный 2 3 6 2 7" xfId="5160"/>
    <cellStyle name="Обычный 2 3 6 2 8" xfId="5161"/>
    <cellStyle name="Обычный 2 3 6 3" xfId="5162"/>
    <cellStyle name="Обычный 2 3 6 3 2" xfId="5163"/>
    <cellStyle name="Обычный 2 3 6 3 2 2" xfId="5164"/>
    <cellStyle name="Обычный 2 3 6 3 2 3" xfId="5165"/>
    <cellStyle name="Обычный 2 3 6 3 2 4" xfId="5166"/>
    <cellStyle name="Обычный 2 3 6 3 3" xfId="5167"/>
    <cellStyle name="Обычный 2 3 6 3 3 2" xfId="5168"/>
    <cellStyle name="Обычный 2 3 6 3 3 3" xfId="5169"/>
    <cellStyle name="Обычный 2 3 6 3 3 4" xfId="5170"/>
    <cellStyle name="Обычный 2 3 6 3 4" xfId="5171"/>
    <cellStyle name="Обычный 2 3 6 3 4 2" xfId="5172"/>
    <cellStyle name="Обычный 2 3 6 3 4 3" xfId="5173"/>
    <cellStyle name="Обычный 2 3 6 3 4 4" xfId="5174"/>
    <cellStyle name="Обычный 2 3 6 3 5" xfId="5175"/>
    <cellStyle name="Обычный 2 3 6 3 6" xfId="5176"/>
    <cellStyle name="Обычный 2 3 6 3 7" xfId="5177"/>
    <cellStyle name="Обычный 2 3 6 4" xfId="5178"/>
    <cellStyle name="Обычный 2 3 6 4 2" xfId="5179"/>
    <cellStyle name="Обычный 2 3 6 4 3" xfId="5180"/>
    <cellStyle name="Обычный 2 3 6 4 4" xfId="5181"/>
    <cellStyle name="Обычный 2 3 6 5" xfId="5182"/>
    <cellStyle name="Обычный 2 3 6 5 2" xfId="5183"/>
    <cellStyle name="Обычный 2 3 6 5 3" xfId="5184"/>
    <cellStyle name="Обычный 2 3 6 5 4" xfId="5185"/>
    <cellStyle name="Обычный 2 3 6 6" xfId="5186"/>
    <cellStyle name="Обычный 2 3 6 6 2" xfId="5187"/>
    <cellStyle name="Обычный 2 3 6 6 3" xfId="5188"/>
    <cellStyle name="Обычный 2 3 6 6 4" xfId="5189"/>
    <cellStyle name="Обычный 2 3 6 7" xfId="5190"/>
    <cellStyle name="Обычный 2 3 6 8" xfId="5191"/>
    <cellStyle name="Обычный 2 3 6 9" xfId="5192"/>
    <cellStyle name="Обычный 2 3 7" xfId="5193"/>
    <cellStyle name="Обычный 2 3 7 2" xfId="5194"/>
    <cellStyle name="Обычный 2 3 7 2 2" xfId="5195"/>
    <cellStyle name="Обычный 2 3 7 2 2 2" xfId="5196"/>
    <cellStyle name="Обычный 2 3 7 2 2 2 2" xfId="5197"/>
    <cellStyle name="Обычный 2 3 7 2 2 2 3" xfId="5198"/>
    <cellStyle name="Обычный 2 3 7 2 2 2 4" xfId="5199"/>
    <cellStyle name="Обычный 2 3 7 2 2 3" xfId="5200"/>
    <cellStyle name="Обычный 2 3 7 2 2 3 2" xfId="5201"/>
    <cellStyle name="Обычный 2 3 7 2 2 3 3" xfId="5202"/>
    <cellStyle name="Обычный 2 3 7 2 2 3 4" xfId="5203"/>
    <cellStyle name="Обычный 2 3 7 2 2 4" xfId="5204"/>
    <cellStyle name="Обычный 2 3 7 2 2 4 2" xfId="5205"/>
    <cellStyle name="Обычный 2 3 7 2 2 4 3" xfId="5206"/>
    <cellStyle name="Обычный 2 3 7 2 2 4 4" xfId="5207"/>
    <cellStyle name="Обычный 2 3 7 2 2 5" xfId="5208"/>
    <cellStyle name="Обычный 2 3 7 2 2 6" xfId="5209"/>
    <cellStyle name="Обычный 2 3 7 2 2 7" xfId="5210"/>
    <cellStyle name="Обычный 2 3 7 2 3" xfId="5211"/>
    <cellStyle name="Обычный 2 3 7 2 3 2" xfId="5212"/>
    <cellStyle name="Обычный 2 3 7 2 3 3" xfId="5213"/>
    <cellStyle name="Обычный 2 3 7 2 3 4" xfId="5214"/>
    <cellStyle name="Обычный 2 3 7 2 4" xfId="5215"/>
    <cellStyle name="Обычный 2 3 7 2 4 2" xfId="5216"/>
    <cellStyle name="Обычный 2 3 7 2 4 3" xfId="5217"/>
    <cellStyle name="Обычный 2 3 7 2 4 4" xfId="5218"/>
    <cellStyle name="Обычный 2 3 7 2 5" xfId="5219"/>
    <cellStyle name="Обычный 2 3 7 2 5 2" xfId="5220"/>
    <cellStyle name="Обычный 2 3 7 2 5 3" xfId="5221"/>
    <cellStyle name="Обычный 2 3 7 2 5 4" xfId="5222"/>
    <cellStyle name="Обычный 2 3 7 2 6" xfId="5223"/>
    <cellStyle name="Обычный 2 3 7 2 7" xfId="5224"/>
    <cellStyle name="Обычный 2 3 7 2 8" xfId="5225"/>
    <cellStyle name="Обычный 2 3 7 3" xfId="5226"/>
    <cellStyle name="Обычный 2 3 7 3 2" xfId="5227"/>
    <cellStyle name="Обычный 2 3 7 3 2 2" xfId="5228"/>
    <cellStyle name="Обычный 2 3 7 3 2 3" xfId="5229"/>
    <cellStyle name="Обычный 2 3 7 3 2 4" xfId="5230"/>
    <cellStyle name="Обычный 2 3 7 3 3" xfId="5231"/>
    <cellStyle name="Обычный 2 3 7 3 3 2" xfId="5232"/>
    <cellStyle name="Обычный 2 3 7 3 3 3" xfId="5233"/>
    <cellStyle name="Обычный 2 3 7 3 3 4" xfId="5234"/>
    <cellStyle name="Обычный 2 3 7 3 4" xfId="5235"/>
    <cellStyle name="Обычный 2 3 7 3 4 2" xfId="5236"/>
    <cellStyle name="Обычный 2 3 7 3 4 3" xfId="5237"/>
    <cellStyle name="Обычный 2 3 7 3 4 4" xfId="5238"/>
    <cellStyle name="Обычный 2 3 7 3 5" xfId="5239"/>
    <cellStyle name="Обычный 2 3 7 3 6" xfId="5240"/>
    <cellStyle name="Обычный 2 3 7 3 7" xfId="5241"/>
    <cellStyle name="Обычный 2 3 7 4" xfId="5242"/>
    <cellStyle name="Обычный 2 3 7 4 2" xfId="5243"/>
    <cellStyle name="Обычный 2 3 7 4 3" xfId="5244"/>
    <cellStyle name="Обычный 2 3 7 4 4" xfId="5245"/>
    <cellStyle name="Обычный 2 3 7 5" xfId="5246"/>
    <cellStyle name="Обычный 2 3 7 5 2" xfId="5247"/>
    <cellStyle name="Обычный 2 3 7 5 3" xfId="5248"/>
    <cellStyle name="Обычный 2 3 7 5 4" xfId="5249"/>
    <cellStyle name="Обычный 2 3 7 6" xfId="5250"/>
    <cellStyle name="Обычный 2 3 7 6 2" xfId="5251"/>
    <cellStyle name="Обычный 2 3 7 6 3" xfId="5252"/>
    <cellStyle name="Обычный 2 3 7 6 4" xfId="5253"/>
    <cellStyle name="Обычный 2 3 7 7" xfId="5254"/>
    <cellStyle name="Обычный 2 3 7 8" xfId="5255"/>
    <cellStyle name="Обычный 2 3 7 9" xfId="5256"/>
    <cellStyle name="Обычный 2 3 8" xfId="5257"/>
    <cellStyle name="Обычный 2 3 8 2" xfId="5258"/>
    <cellStyle name="Обычный 2 3 8 2 2" xfId="5259"/>
    <cellStyle name="Обычный 2 3 8 2 2 2" xfId="5260"/>
    <cellStyle name="Обычный 2 3 8 2 2 3" xfId="5261"/>
    <cellStyle name="Обычный 2 3 8 2 2 4" xfId="5262"/>
    <cellStyle name="Обычный 2 3 8 2 3" xfId="5263"/>
    <cellStyle name="Обычный 2 3 8 2 3 2" xfId="5264"/>
    <cellStyle name="Обычный 2 3 8 2 3 3" xfId="5265"/>
    <cellStyle name="Обычный 2 3 8 2 3 4" xfId="5266"/>
    <cellStyle name="Обычный 2 3 8 2 4" xfId="5267"/>
    <cellStyle name="Обычный 2 3 8 2 4 2" xfId="5268"/>
    <cellStyle name="Обычный 2 3 8 2 4 3" xfId="5269"/>
    <cellStyle name="Обычный 2 3 8 2 4 4" xfId="5270"/>
    <cellStyle name="Обычный 2 3 8 2 5" xfId="5271"/>
    <cellStyle name="Обычный 2 3 8 2 6" xfId="5272"/>
    <cellStyle name="Обычный 2 3 8 2 7" xfId="5273"/>
    <cellStyle name="Обычный 2 3 8 3" xfId="5274"/>
    <cellStyle name="Обычный 2 3 8 3 2" xfId="5275"/>
    <cellStyle name="Обычный 2 3 8 3 3" xfId="5276"/>
    <cellStyle name="Обычный 2 3 8 3 4" xfId="5277"/>
    <cellStyle name="Обычный 2 3 8 4" xfId="5278"/>
    <cellStyle name="Обычный 2 3 8 4 2" xfId="5279"/>
    <cellStyle name="Обычный 2 3 8 4 3" xfId="5280"/>
    <cellStyle name="Обычный 2 3 8 4 4" xfId="5281"/>
    <cellStyle name="Обычный 2 3 8 5" xfId="5282"/>
    <cellStyle name="Обычный 2 3 8 5 2" xfId="5283"/>
    <cellStyle name="Обычный 2 3 8 5 3" xfId="5284"/>
    <cellStyle name="Обычный 2 3 8 5 4" xfId="5285"/>
    <cellStyle name="Обычный 2 3 8 6" xfId="5286"/>
    <cellStyle name="Обычный 2 3 8 7" xfId="5287"/>
    <cellStyle name="Обычный 2 3 8 8" xfId="5288"/>
    <cellStyle name="Обычный 2 3 9" xfId="5289"/>
    <cellStyle name="Обычный 2 3 9 2" xfId="5290"/>
    <cellStyle name="Обычный 2 3 9 2 2" xfId="5291"/>
    <cellStyle name="Обычный 2 3 9 2 3" xfId="5292"/>
    <cellStyle name="Обычный 2 3 9 2 4" xfId="5293"/>
    <cellStyle name="Обычный 2 3 9 3" xfId="5294"/>
    <cellStyle name="Обычный 2 3 9 3 2" xfId="5295"/>
    <cellStyle name="Обычный 2 3 9 3 3" xfId="5296"/>
    <cellStyle name="Обычный 2 3 9 3 4" xfId="5297"/>
    <cellStyle name="Обычный 2 3 9 4" xfId="5298"/>
    <cellStyle name="Обычный 2 3 9 4 2" xfId="5299"/>
    <cellStyle name="Обычный 2 3 9 4 3" xfId="5300"/>
    <cellStyle name="Обычный 2 3 9 4 4" xfId="5301"/>
    <cellStyle name="Обычный 2 3 9 5" xfId="5302"/>
    <cellStyle name="Обычный 2 3 9 6" xfId="5303"/>
    <cellStyle name="Обычный 2 3 9 7" xfId="5304"/>
    <cellStyle name="Обычный 2 3_Отчет за март 2015г" xfId="5305"/>
    <cellStyle name="Обычный 2 4" xfId="5306"/>
    <cellStyle name="Обычный 2 4 2" xfId="5307"/>
    <cellStyle name="Обычный 2 4 2 10" xfId="5308"/>
    <cellStyle name="Обычный 2 4 2 2" xfId="5309"/>
    <cellStyle name="Обычный 2 4 2 2 2" xfId="5310"/>
    <cellStyle name="Обычный 2 4 2 2 2 2" xfId="5311"/>
    <cellStyle name="Обычный 2 4 2 2 2 2 2" xfId="5312"/>
    <cellStyle name="Обычный 2 4 2 2 2 2 3" xfId="5313"/>
    <cellStyle name="Обычный 2 4 2 2 2 2 4" xfId="5314"/>
    <cellStyle name="Обычный 2 4 2 2 2 3" xfId="5315"/>
    <cellStyle name="Обычный 2 4 2 2 2 3 2" xfId="5316"/>
    <cellStyle name="Обычный 2 4 2 2 2 3 3" xfId="5317"/>
    <cellStyle name="Обычный 2 4 2 2 2 3 4" xfId="5318"/>
    <cellStyle name="Обычный 2 4 2 2 2 4" xfId="5319"/>
    <cellStyle name="Обычный 2 4 2 2 2 4 2" xfId="5320"/>
    <cellStyle name="Обычный 2 4 2 2 2 4 3" xfId="5321"/>
    <cellStyle name="Обычный 2 4 2 2 2 4 4" xfId="5322"/>
    <cellStyle name="Обычный 2 4 2 2 2 5" xfId="5323"/>
    <cellStyle name="Обычный 2 4 2 2 2 6" xfId="5324"/>
    <cellStyle name="Обычный 2 4 2 2 2 7" xfId="5325"/>
    <cellStyle name="Обычный 2 4 2 2 3" xfId="5326"/>
    <cellStyle name="Обычный 2 4 2 2 3 2" xfId="5327"/>
    <cellStyle name="Обычный 2 4 2 2 3 3" xfId="5328"/>
    <cellStyle name="Обычный 2 4 2 2 3 4" xfId="5329"/>
    <cellStyle name="Обычный 2 4 2 2 4" xfId="5330"/>
    <cellStyle name="Обычный 2 4 2 2 4 2" xfId="5331"/>
    <cellStyle name="Обычный 2 4 2 2 4 3" xfId="5332"/>
    <cellStyle name="Обычный 2 4 2 2 4 4" xfId="5333"/>
    <cellStyle name="Обычный 2 4 2 2 5" xfId="5334"/>
    <cellStyle name="Обычный 2 4 2 2 5 2" xfId="5335"/>
    <cellStyle name="Обычный 2 4 2 2 5 3" xfId="5336"/>
    <cellStyle name="Обычный 2 4 2 2 5 4" xfId="5337"/>
    <cellStyle name="Обычный 2 4 2 2 6" xfId="5338"/>
    <cellStyle name="Обычный 2 4 2 2 7" xfId="5339"/>
    <cellStyle name="Обычный 2 4 2 2 8" xfId="5340"/>
    <cellStyle name="Обычный 2 4 2 3" xfId="5341"/>
    <cellStyle name="Обычный 2 4 2 3 2" xfId="5342"/>
    <cellStyle name="Обычный 2 4 2 3 2 2" xfId="5343"/>
    <cellStyle name="Обычный 2 4 2 3 2 3" xfId="5344"/>
    <cellStyle name="Обычный 2 4 2 3 2 4" xfId="5345"/>
    <cellStyle name="Обычный 2 4 2 3 3" xfId="5346"/>
    <cellStyle name="Обычный 2 4 2 3 3 2" xfId="5347"/>
    <cellStyle name="Обычный 2 4 2 3 3 3" xfId="5348"/>
    <cellStyle name="Обычный 2 4 2 3 3 4" xfId="5349"/>
    <cellStyle name="Обычный 2 4 2 3 4" xfId="5350"/>
    <cellStyle name="Обычный 2 4 2 3 4 2" xfId="5351"/>
    <cellStyle name="Обычный 2 4 2 3 4 3" xfId="5352"/>
    <cellStyle name="Обычный 2 4 2 3 4 4" xfId="5353"/>
    <cellStyle name="Обычный 2 4 2 3 5" xfId="5354"/>
    <cellStyle name="Обычный 2 4 2 3 6" xfId="5355"/>
    <cellStyle name="Обычный 2 4 2 3 7" xfId="5356"/>
    <cellStyle name="Обычный 2 4 2 4" xfId="5357"/>
    <cellStyle name="Обычный 2 4 2 4 2" xfId="5358"/>
    <cellStyle name="Обычный 2 4 2 4 2 2" xfId="5359"/>
    <cellStyle name="Обычный 2 4 2 4 2 3" xfId="5360"/>
    <cellStyle name="Обычный 2 4 2 4 2 4" xfId="5361"/>
    <cellStyle name="Обычный 2 4 2 4 3" xfId="5362"/>
    <cellStyle name="Обычный 2 4 2 4 3 2" xfId="5363"/>
    <cellStyle name="Обычный 2 4 2 4 3 3" xfId="5364"/>
    <cellStyle name="Обычный 2 4 2 4 3 4" xfId="5365"/>
    <cellStyle name="Обычный 2 4 2 4 4" xfId="5366"/>
    <cellStyle name="Обычный 2 4 2 4 4 2" xfId="5367"/>
    <cellStyle name="Обычный 2 4 2 4 4 3" xfId="5368"/>
    <cellStyle name="Обычный 2 4 2 4 4 4" xfId="5369"/>
    <cellStyle name="Обычный 2 4 2 4 5" xfId="5370"/>
    <cellStyle name="Обычный 2 4 2 4 6" xfId="5371"/>
    <cellStyle name="Обычный 2 4 2 4 7" xfId="5372"/>
    <cellStyle name="Обычный 2 4 2 5" xfId="5373"/>
    <cellStyle name="Обычный 2 4 2 5 2" xfId="5374"/>
    <cellStyle name="Обычный 2 4 2 5 3" xfId="5375"/>
    <cellStyle name="Обычный 2 4 2 5 4" xfId="5376"/>
    <cellStyle name="Обычный 2 4 2 6" xfId="5377"/>
    <cellStyle name="Обычный 2 4 2 6 2" xfId="5378"/>
    <cellStyle name="Обычный 2 4 2 6 3" xfId="5379"/>
    <cellStyle name="Обычный 2 4 2 6 4" xfId="5380"/>
    <cellStyle name="Обычный 2 4 2 7" xfId="5381"/>
    <cellStyle name="Обычный 2 4 2 7 2" xfId="5382"/>
    <cellStyle name="Обычный 2 4 2 7 3" xfId="5383"/>
    <cellStyle name="Обычный 2 4 2 7 4" xfId="5384"/>
    <cellStyle name="Обычный 2 4 2 8" xfId="5385"/>
    <cellStyle name="Обычный 2 4 2 9" xfId="5386"/>
    <cellStyle name="Обычный 2 4 3" xfId="5387"/>
    <cellStyle name="Обычный 2 4 3 10" xfId="5388"/>
    <cellStyle name="Обычный 2 4 3 2" xfId="5389"/>
    <cellStyle name="Обычный 2 4 3 2 2" xfId="5390"/>
    <cellStyle name="Обычный 2 4 3 2 2 2" xfId="5391"/>
    <cellStyle name="Обычный 2 4 3 2 2 2 2" xfId="5392"/>
    <cellStyle name="Обычный 2 4 3 2 2 2 3" xfId="5393"/>
    <cellStyle name="Обычный 2 4 3 2 2 2 4" xfId="5394"/>
    <cellStyle name="Обычный 2 4 3 2 2 3" xfId="5395"/>
    <cellStyle name="Обычный 2 4 3 2 2 3 2" xfId="5396"/>
    <cellStyle name="Обычный 2 4 3 2 2 3 3" xfId="5397"/>
    <cellStyle name="Обычный 2 4 3 2 2 3 4" xfId="5398"/>
    <cellStyle name="Обычный 2 4 3 2 2 4" xfId="5399"/>
    <cellStyle name="Обычный 2 4 3 2 2 4 2" xfId="5400"/>
    <cellStyle name="Обычный 2 4 3 2 2 4 3" xfId="5401"/>
    <cellStyle name="Обычный 2 4 3 2 2 4 4" xfId="5402"/>
    <cellStyle name="Обычный 2 4 3 2 2 5" xfId="5403"/>
    <cellStyle name="Обычный 2 4 3 2 2 6" xfId="5404"/>
    <cellStyle name="Обычный 2 4 3 2 2 7" xfId="5405"/>
    <cellStyle name="Обычный 2 4 3 2 3" xfId="5406"/>
    <cellStyle name="Обычный 2 4 3 2 3 2" xfId="5407"/>
    <cellStyle name="Обычный 2 4 3 2 3 3" xfId="5408"/>
    <cellStyle name="Обычный 2 4 3 2 3 4" xfId="5409"/>
    <cellStyle name="Обычный 2 4 3 2 4" xfId="5410"/>
    <cellStyle name="Обычный 2 4 3 2 4 2" xfId="5411"/>
    <cellStyle name="Обычный 2 4 3 2 4 3" xfId="5412"/>
    <cellStyle name="Обычный 2 4 3 2 4 4" xfId="5413"/>
    <cellStyle name="Обычный 2 4 3 2 5" xfId="5414"/>
    <cellStyle name="Обычный 2 4 3 2 5 2" xfId="5415"/>
    <cellStyle name="Обычный 2 4 3 2 5 3" xfId="5416"/>
    <cellStyle name="Обычный 2 4 3 2 5 4" xfId="5417"/>
    <cellStyle name="Обычный 2 4 3 2 6" xfId="5418"/>
    <cellStyle name="Обычный 2 4 3 2 7" xfId="5419"/>
    <cellStyle name="Обычный 2 4 3 2 8" xfId="5420"/>
    <cellStyle name="Обычный 2 4 3 3" xfId="5421"/>
    <cellStyle name="Обычный 2 4 3 3 2" xfId="5422"/>
    <cellStyle name="Обычный 2 4 3 3 2 2" xfId="5423"/>
    <cellStyle name="Обычный 2 4 3 3 2 3" xfId="5424"/>
    <cellStyle name="Обычный 2 4 3 3 2 4" xfId="5425"/>
    <cellStyle name="Обычный 2 4 3 3 3" xfId="5426"/>
    <cellStyle name="Обычный 2 4 3 3 3 2" xfId="5427"/>
    <cellStyle name="Обычный 2 4 3 3 3 3" xfId="5428"/>
    <cellStyle name="Обычный 2 4 3 3 3 4" xfId="5429"/>
    <cellStyle name="Обычный 2 4 3 3 4" xfId="5430"/>
    <cellStyle name="Обычный 2 4 3 3 4 2" xfId="5431"/>
    <cellStyle name="Обычный 2 4 3 3 4 3" xfId="5432"/>
    <cellStyle name="Обычный 2 4 3 3 4 4" xfId="5433"/>
    <cellStyle name="Обычный 2 4 3 3 5" xfId="5434"/>
    <cellStyle name="Обычный 2 4 3 3 6" xfId="5435"/>
    <cellStyle name="Обычный 2 4 3 3 7" xfId="5436"/>
    <cellStyle name="Обычный 2 4 3 4" xfId="5437"/>
    <cellStyle name="Обычный 2 4 3 4 2" xfId="5438"/>
    <cellStyle name="Обычный 2 4 3 4 2 2" xfId="5439"/>
    <cellStyle name="Обычный 2 4 3 4 2 3" xfId="5440"/>
    <cellStyle name="Обычный 2 4 3 4 2 4" xfId="5441"/>
    <cellStyle name="Обычный 2 4 3 4 3" xfId="5442"/>
    <cellStyle name="Обычный 2 4 3 4 3 2" xfId="5443"/>
    <cellStyle name="Обычный 2 4 3 4 3 3" xfId="5444"/>
    <cellStyle name="Обычный 2 4 3 4 3 4" xfId="5445"/>
    <cellStyle name="Обычный 2 4 3 4 4" xfId="5446"/>
    <cellStyle name="Обычный 2 4 3 4 4 2" xfId="5447"/>
    <cellStyle name="Обычный 2 4 3 4 4 3" xfId="5448"/>
    <cellStyle name="Обычный 2 4 3 4 4 4" xfId="5449"/>
    <cellStyle name="Обычный 2 4 3 4 5" xfId="5450"/>
    <cellStyle name="Обычный 2 4 3 4 6" xfId="5451"/>
    <cellStyle name="Обычный 2 4 3 4 7" xfId="5452"/>
    <cellStyle name="Обычный 2 4 3 5" xfId="5453"/>
    <cellStyle name="Обычный 2 4 3 5 2" xfId="5454"/>
    <cellStyle name="Обычный 2 4 3 5 3" xfId="5455"/>
    <cellStyle name="Обычный 2 4 3 5 4" xfId="5456"/>
    <cellStyle name="Обычный 2 4 3 6" xfId="5457"/>
    <cellStyle name="Обычный 2 4 3 6 2" xfId="5458"/>
    <cellStyle name="Обычный 2 4 3 6 3" xfId="5459"/>
    <cellStyle name="Обычный 2 4 3 6 4" xfId="5460"/>
    <cellStyle name="Обычный 2 4 3 7" xfId="5461"/>
    <cellStyle name="Обычный 2 4 3 7 2" xfId="5462"/>
    <cellStyle name="Обычный 2 4 3 7 3" xfId="5463"/>
    <cellStyle name="Обычный 2 4 3 7 4" xfId="5464"/>
    <cellStyle name="Обычный 2 4 3 8" xfId="5465"/>
    <cellStyle name="Обычный 2 4 3 9" xfId="5466"/>
    <cellStyle name="Обычный 2 4 4" xfId="5467"/>
    <cellStyle name="Обычный 2 4 4 2" xfId="5468"/>
    <cellStyle name="Обычный 2 4 4 2 2" xfId="5469"/>
    <cellStyle name="Обычный 2 4 4 2 2 2" xfId="5470"/>
    <cellStyle name="Обычный 2 4 4 2 2 2 2" xfId="5471"/>
    <cellStyle name="Обычный 2 4 4 2 2 2 3" xfId="5472"/>
    <cellStyle name="Обычный 2 4 4 2 2 2 4" xfId="5473"/>
    <cellStyle name="Обычный 2 4 4 2 2 3" xfId="5474"/>
    <cellStyle name="Обычный 2 4 4 2 2 3 2" xfId="5475"/>
    <cellStyle name="Обычный 2 4 4 2 2 3 3" xfId="5476"/>
    <cellStyle name="Обычный 2 4 4 2 2 3 4" xfId="5477"/>
    <cellStyle name="Обычный 2 4 4 2 2 4" xfId="5478"/>
    <cellStyle name="Обычный 2 4 4 2 2 4 2" xfId="5479"/>
    <cellStyle name="Обычный 2 4 4 2 2 4 3" xfId="5480"/>
    <cellStyle name="Обычный 2 4 4 2 2 4 4" xfId="5481"/>
    <cellStyle name="Обычный 2 4 4 2 2 5" xfId="5482"/>
    <cellStyle name="Обычный 2 4 4 2 2 6" xfId="5483"/>
    <cellStyle name="Обычный 2 4 4 2 2 7" xfId="5484"/>
    <cellStyle name="Обычный 2 4 4 2 3" xfId="5485"/>
    <cellStyle name="Обычный 2 4 4 2 3 2" xfId="5486"/>
    <cellStyle name="Обычный 2 4 4 2 3 3" xfId="5487"/>
    <cellStyle name="Обычный 2 4 4 2 3 4" xfId="5488"/>
    <cellStyle name="Обычный 2 4 4 2 4" xfId="5489"/>
    <cellStyle name="Обычный 2 4 4 2 4 2" xfId="5490"/>
    <cellStyle name="Обычный 2 4 4 2 4 3" xfId="5491"/>
    <cellStyle name="Обычный 2 4 4 2 4 4" xfId="5492"/>
    <cellStyle name="Обычный 2 4 4 2 5" xfId="5493"/>
    <cellStyle name="Обычный 2 4 4 2 5 2" xfId="5494"/>
    <cellStyle name="Обычный 2 4 4 2 5 3" xfId="5495"/>
    <cellStyle name="Обычный 2 4 4 2 5 4" xfId="5496"/>
    <cellStyle name="Обычный 2 4 4 2 6" xfId="5497"/>
    <cellStyle name="Обычный 2 4 4 2 7" xfId="5498"/>
    <cellStyle name="Обычный 2 4 4 2 8" xfId="5499"/>
    <cellStyle name="Обычный 2 4 4 3" xfId="5500"/>
    <cellStyle name="Обычный 2 4 4 3 2" xfId="5501"/>
    <cellStyle name="Обычный 2 4 4 3 2 2" xfId="5502"/>
    <cellStyle name="Обычный 2 4 4 3 2 3" xfId="5503"/>
    <cellStyle name="Обычный 2 4 4 3 2 4" xfId="5504"/>
    <cellStyle name="Обычный 2 4 4 3 3" xfId="5505"/>
    <cellStyle name="Обычный 2 4 4 3 3 2" xfId="5506"/>
    <cellStyle name="Обычный 2 4 4 3 3 3" xfId="5507"/>
    <cellStyle name="Обычный 2 4 4 3 3 4" xfId="5508"/>
    <cellStyle name="Обычный 2 4 4 3 4" xfId="5509"/>
    <cellStyle name="Обычный 2 4 4 3 4 2" xfId="5510"/>
    <cellStyle name="Обычный 2 4 4 3 4 3" xfId="5511"/>
    <cellStyle name="Обычный 2 4 4 3 4 4" xfId="5512"/>
    <cellStyle name="Обычный 2 4 4 3 5" xfId="5513"/>
    <cellStyle name="Обычный 2 4 4 3 6" xfId="5514"/>
    <cellStyle name="Обычный 2 4 4 3 7" xfId="5515"/>
    <cellStyle name="Обычный 2 4 4 4" xfId="5516"/>
    <cellStyle name="Обычный 2 4 4 4 2" xfId="5517"/>
    <cellStyle name="Обычный 2 4 4 4 3" xfId="5518"/>
    <cellStyle name="Обычный 2 4 4 4 4" xfId="5519"/>
    <cellStyle name="Обычный 2 4 4 5" xfId="5520"/>
    <cellStyle name="Обычный 2 4 4 5 2" xfId="5521"/>
    <cellStyle name="Обычный 2 4 4 5 3" xfId="5522"/>
    <cellStyle name="Обычный 2 4 4 5 4" xfId="5523"/>
    <cellStyle name="Обычный 2 4 4 6" xfId="5524"/>
    <cellStyle name="Обычный 2 4 4 6 2" xfId="5525"/>
    <cellStyle name="Обычный 2 4 4 6 3" xfId="5526"/>
    <cellStyle name="Обычный 2 4 4 6 4" xfId="5527"/>
    <cellStyle name="Обычный 2 4 4 7" xfId="5528"/>
    <cellStyle name="Обычный 2 4 4 8" xfId="5529"/>
    <cellStyle name="Обычный 2 4 4 9" xfId="5530"/>
    <cellStyle name="Обычный 2 4 5" xfId="5531"/>
    <cellStyle name="Обычный 2 4 5 2" xfId="5532"/>
    <cellStyle name="Обычный 2 4 5 2 2" xfId="5533"/>
    <cellStyle name="Обычный 2 4 5 2 3" xfId="5534"/>
    <cellStyle name="Обычный 2 4 5 2 4" xfId="5535"/>
    <cellStyle name="Обычный 2 4 5 3" xfId="5536"/>
    <cellStyle name="Обычный 2 4 5 3 2" xfId="5537"/>
    <cellStyle name="Обычный 2 4 5 3 3" xfId="5538"/>
    <cellStyle name="Обычный 2 4 5 3 4" xfId="5539"/>
    <cellStyle name="Обычный 2 4 5 4" xfId="5540"/>
    <cellStyle name="Обычный 2 4 5 4 2" xfId="5541"/>
    <cellStyle name="Обычный 2 4 5 4 3" xfId="5542"/>
    <cellStyle name="Обычный 2 4 5 4 4" xfId="5543"/>
    <cellStyle name="Обычный 2 4 5 5" xfId="5544"/>
    <cellStyle name="Обычный 2 4 5 6" xfId="5545"/>
    <cellStyle name="Обычный 2 4 5 7" xfId="5546"/>
    <cellStyle name="Обычный 2 4 6" xfId="5547"/>
    <cellStyle name="Обычный 2 4 6 2" xfId="5548"/>
    <cellStyle name="Обычный 2 4 6 2 2" xfId="5549"/>
    <cellStyle name="Обычный 2 4 6 2 3" xfId="5550"/>
    <cellStyle name="Обычный 2 4 6 2 4" xfId="5551"/>
    <cellStyle name="Обычный 2 4 6 3" xfId="5552"/>
    <cellStyle name="Обычный 2 4 6 3 2" xfId="5553"/>
    <cellStyle name="Обычный 2 4 6 3 3" xfId="5554"/>
    <cellStyle name="Обычный 2 4 6 3 4" xfId="5555"/>
    <cellStyle name="Обычный 2 4 6 4" xfId="5556"/>
    <cellStyle name="Обычный 2 4 6 4 2" xfId="5557"/>
    <cellStyle name="Обычный 2 4 6 4 3" xfId="5558"/>
    <cellStyle name="Обычный 2 4 6 4 4" xfId="5559"/>
    <cellStyle name="Обычный 2 4 6 5" xfId="5560"/>
    <cellStyle name="Обычный 2 4 6 6" xfId="5561"/>
    <cellStyle name="Обычный 2 4 6 7" xfId="5562"/>
    <cellStyle name="Обычный 2 4 7" xfId="5563"/>
    <cellStyle name="Обычный 2 4_свод скорр.БДР" xfId="5564"/>
    <cellStyle name="Обычный 2 5" xfId="5565"/>
    <cellStyle name="Обычный 2 5 2" xfId="5566"/>
    <cellStyle name="Обычный 2 5 2 2" xfId="5567"/>
    <cellStyle name="Обычный 2 5 2 2 2" xfId="5568"/>
    <cellStyle name="Обычный 2 5 2 2 2 2" xfId="5569"/>
    <cellStyle name="Обычный 2 5 2 2 2 2 2" xfId="5570"/>
    <cellStyle name="Обычный 2 5 2 2 2 2 3" xfId="5571"/>
    <cellStyle name="Обычный 2 5 2 2 2 2 4" xfId="5572"/>
    <cellStyle name="Обычный 2 5 2 2 2 3" xfId="5573"/>
    <cellStyle name="Обычный 2 5 2 2 2 3 2" xfId="5574"/>
    <cellStyle name="Обычный 2 5 2 2 2 3 3" xfId="5575"/>
    <cellStyle name="Обычный 2 5 2 2 2 3 4" xfId="5576"/>
    <cellStyle name="Обычный 2 5 2 2 2 4" xfId="5577"/>
    <cellStyle name="Обычный 2 5 2 2 2 4 2" xfId="5578"/>
    <cellStyle name="Обычный 2 5 2 2 2 4 3" xfId="5579"/>
    <cellStyle name="Обычный 2 5 2 2 2 4 4" xfId="5580"/>
    <cellStyle name="Обычный 2 5 2 2 2 5" xfId="5581"/>
    <cellStyle name="Обычный 2 5 2 2 2 6" xfId="5582"/>
    <cellStyle name="Обычный 2 5 2 2 2 7" xfId="5583"/>
    <cellStyle name="Обычный 2 5 2 2 3" xfId="5584"/>
    <cellStyle name="Обычный 2 5 2 2 3 2" xfId="5585"/>
    <cellStyle name="Обычный 2 5 2 2 3 3" xfId="5586"/>
    <cellStyle name="Обычный 2 5 2 2 3 4" xfId="5587"/>
    <cellStyle name="Обычный 2 5 2 2 4" xfId="5588"/>
    <cellStyle name="Обычный 2 5 2 2 4 2" xfId="5589"/>
    <cellStyle name="Обычный 2 5 2 2 4 3" xfId="5590"/>
    <cellStyle name="Обычный 2 5 2 2 4 4" xfId="5591"/>
    <cellStyle name="Обычный 2 5 2 2 5" xfId="5592"/>
    <cellStyle name="Обычный 2 5 2 2 5 2" xfId="5593"/>
    <cellStyle name="Обычный 2 5 2 2 5 3" xfId="5594"/>
    <cellStyle name="Обычный 2 5 2 2 5 4" xfId="5595"/>
    <cellStyle name="Обычный 2 5 2 2 6" xfId="5596"/>
    <cellStyle name="Обычный 2 5 2 2 7" xfId="5597"/>
    <cellStyle name="Обычный 2 5 2 2 8" xfId="5598"/>
    <cellStyle name="Обычный 2 5 2 3" xfId="5599"/>
    <cellStyle name="Обычный 2 5 2 3 2" xfId="5600"/>
    <cellStyle name="Обычный 2 5 2 3 2 2" xfId="5601"/>
    <cellStyle name="Обычный 2 5 2 3 2 3" xfId="5602"/>
    <cellStyle name="Обычный 2 5 2 3 2 4" xfId="5603"/>
    <cellStyle name="Обычный 2 5 2 3 3" xfId="5604"/>
    <cellStyle name="Обычный 2 5 2 3 3 2" xfId="5605"/>
    <cellStyle name="Обычный 2 5 2 3 3 3" xfId="5606"/>
    <cellStyle name="Обычный 2 5 2 3 3 4" xfId="5607"/>
    <cellStyle name="Обычный 2 5 2 3 4" xfId="5608"/>
    <cellStyle name="Обычный 2 5 2 3 4 2" xfId="5609"/>
    <cellStyle name="Обычный 2 5 2 3 4 3" xfId="5610"/>
    <cellStyle name="Обычный 2 5 2 3 4 4" xfId="5611"/>
    <cellStyle name="Обычный 2 5 2 3 5" xfId="5612"/>
    <cellStyle name="Обычный 2 5 2 3 6" xfId="5613"/>
    <cellStyle name="Обычный 2 5 2 3 7" xfId="5614"/>
    <cellStyle name="Обычный 2 5 2 4" xfId="5615"/>
    <cellStyle name="Обычный 2 5 2 4 2" xfId="5616"/>
    <cellStyle name="Обычный 2 5 2 4 3" xfId="5617"/>
    <cellStyle name="Обычный 2 5 2 4 4" xfId="5618"/>
    <cellStyle name="Обычный 2 5 2 5" xfId="5619"/>
    <cellStyle name="Обычный 2 5 2 5 2" xfId="5620"/>
    <cellStyle name="Обычный 2 5 2 5 3" xfId="5621"/>
    <cellStyle name="Обычный 2 5 2 5 4" xfId="5622"/>
    <cellStyle name="Обычный 2 5 2 6" xfId="5623"/>
    <cellStyle name="Обычный 2 5 2 6 2" xfId="5624"/>
    <cellStyle name="Обычный 2 5 2 6 3" xfId="5625"/>
    <cellStyle name="Обычный 2 5 2 6 4" xfId="5626"/>
    <cellStyle name="Обычный 2 5 2 7" xfId="5627"/>
    <cellStyle name="Обычный 2 5 2 8" xfId="5628"/>
    <cellStyle name="Обычный 2 5 2 9" xfId="5629"/>
    <cellStyle name="Обычный 2 5 3" xfId="5630"/>
    <cellStyle name="Обычный 2 5 3 2" xfId="5631"/>
    <cellStyle name="Обычный 2 5 3 2 2" xfId="5632"/>
    <cellStyle name="Обычный 2 5 3 2 3" xfId="5633"/>
    <cellStyle name="Обычный 2 5 3 2 4" xfId="5634"/>
    <cellStyle name="Обычный 2 5 3 3" xfId="5635"/>
    <cellStyle name="Обычный 2 5 3 3 2" xfId="5636"/>
    <cellStyle name="Обычный 2 5 3 3 3" xfId="5637"/>
    <cellStyle name="Обычный 2 5 3 3 4" xfId="5638"/>
    <cellStyle name="Обычный 2 5 3 4" xfId="5639"/>
    <cellStyle name="Обычный 2 5 3 4 2" xfId="5640"/>
    <cellStyle name="Обычный 2 5 3 4 3" xfId="5641"/>
    <cellStyle name="Обычный 2 5 3 4 4" xfId="5642"/>
    <cellStyle name="Обычный 2 5 3 5" xfId="5643"/>
    <cellStyle name="Обычный 2 5 3 6" xfId="5644"/>
    <cellStyle name="Обычный 2 5 3 7" xfId="5645"/>
    <cellStyle name="Обычный 2 5 4" xfId="5646"/>
    <cellStyle name="Обычный 2 5 4 2" xfId="5647"/>
    <cellStyle name="Обычный 2 5 4 2 2" xfId="5648"/>
    <cellStyle name="Обычный 2 5 4 2 3" xfId="5649"/>
    <cellStyle name="Обычный 2 5 4 2 4" xfId="5650"/>
    <cellStyle name="Обычный 2 5 4 3" xfId="5651"/>
    <cellStyle name="Обычный 2 5 4 3 2" xfId="5652"/>
    <cellStyle name="Обычный 2 5 4 3 3" xfId="5653"/>
    <cellStyle name="Обычный 2 5 4 3 4" xfId="5654"/>
    <cellStyle name="Обычный 2 5 4 4" xfId="5655"/>
    <cellStyle name="Обычный 2 5 4 4 2" xfId="5656"/>
    <cellStyle name="Обычный 2 5 4 4 3" xfId="5657"/>
    <cellStyle name="Обычный 2 5 4 4 4" xfId="5658"/>
    <cellStyle name="Обычный 2 5 4 5" xfId="5659"/>
    <cellStyle name="Обычный 2 5 4 6" xfId="5660"/>
    <cellStyle name="Обычный 2 5 4 7" xfId="5661"/>
    <cellStyle name="Обычный 2 5 5" xfId="5662"/>
    <cellStyle name="Обычный 2 6" xfId="5663"/>
    <cellStyle name="Обычный 2 6 2" xfId="5664"/>
    <cellStyle name="Обычный 2 6 2 2" xfId="5665"/>
    <cellStyle name="Обычный 2 6 2 2 2" xfId="5666"/>
    <cellStyle name="Обычный 2 6 2 2 2 2" xfId="5667"/>
    <cellStyle name="Обычный 2 6 2 2 2 2 2" xfId="5668"/>
    <cellStyle name="Обычный 2 6 2 2 2 2 3" xfId="5669"/>
    <cellStyle name="Обычный 2 6 2 2 2 2 4" xfId="5670"/>
    <cellStyle name="Обычный 2 6 2 2 2 3" xfId="5671"/>
    <cellStyle name="Обычный 2 6 2 2 2 3 2" xfId="5672"/>
    <cellStyle name="Обычный 2 6 2 2 2 3 3" xfId="5673"/>
    <cellStyle name="Обычный 2 6 2 2 2 3 4" xfId="5674"/>
    <cellStyle name="Обычный 2 6 2 2 2 4" xfId="5675"/>
    <cellStyle name="Обычный 2 6 2 2 2 4 2" xfId="5676"/>
    <cellStyle name="Обычный 2 6 2 2 2 4 3" xfId="5677"/>
    <cellStyle name="Обычный 2 6 2 2 2 4 4" xfId="5678"/>
    <cellStyle name="Обычный 2 6 2 2 2 5" xfId="5679"/>
    <cellStyle name="Обычный 2 6 2 2 2 6" xfId="5680"/>
    <cellStyle name="Обычный 2 6 2 2 2 7" xfId="5681"/>
    <cellStyle name="Обычный 2 6 2 2 3" xfId="5682"/>
    <cellStyle name="Обычный 2 6 2 2 3 2" xfId="5683"/>
    <cellStyle name="Обычный 2 6 2 2 3 3" xfId="5684"/>
    <cellStyle name="Обычный 2 6 2 2 3 4" xfId="5685"/>
    <cellStyle name="Обычный 2 6 2 2 4" xfId="5686"/>
    <cellStyle name="Обычный 2 6 2 2 4 2" xfId="5687"/>
    <cellStyle name="Обычный 2 6 2 2 4 3" xfId="5688"/>
    <cellStyle name="Обычный 2 6 2 2 4 4" xfId="5689"/>
    <cellStyle name="Обычный 2 6 2 2 5" xfId="5690"/>
    <cellStyle name="Обычный 2 6 2 2 5 2" xfId="5691"/>
    <cellStyle name="Обычный 2 6 2 2 5 3" xfId="5692"/>
    <cellStyle name="Обычный 2 6 2 2 5 4" xfId="5693"/>
    <cellStyle name="Обычный 2 6 2 2 6" xfId="5694"/>
    <cellStyle name="Обычный 2 6 2 2 7" xfId="5695"/>
    <cellStyle name="Обычный 2 6 2 2 8" xfId="5696"/>
    <cellStyle name="Обычный 2 6 2 3" xfId="5697"/>
    <cellStyle name="Обычный 2 6 2 3 2" xfId="5698"/>
    <cellStyle name="Обычный 2 6 2 3 2 2" xfId="5699"/>
    <cellStyle name="Обычный 2 6 2 3 2 3" xfId="5700"/>
    <cellStyle name="Обычный 2 6 2 3 2 4" xfId="5701"/>
    <cellStyle name="Обычный 2 6 2 3 3" xfId="5702"/>
    <cellStyle name="Обычный 2 6 2 3 3 2" xfId="5703"/>
    <cellStyle name="Обычный 2 6 2 3 3 3" xfId="5704"/>
    <cellStyle name="Обычный 2 6 2 3 3 4" xfId="5705"/>
    <cellStyle name="Обычный 2 6 2 3 4" xfId="5706"/>
    <cellStyle name="Обычный 2 6 2 3 4 2" xfId="5707"/>
    <cellStyle name="Обычный 2 6 2 3 4 3" xfId="5708"/>
    <cellStyle name="Обычный 2 6 2 3 4 4" xfId="5709"/>
    <cellStyle name="Обычный 2 6 2 3 5" xfId="5710"/>
    <cellStyle name="Обычный 2 6 2 3 6" xfId="5711"/>
    <cellStyle name="Обычный 2 6 2 3 7" xfId="5712"/>
    <cellStyle name="Обычный 2 6 2 4" xfId="5713"/>
    <cellStyle name="Обычный 2 6 2 4 2" xfId="5714"/>
    <cellStyle name="Обычный 2 6 2 4 3" xfId="5715"/>
    <cellStyle name="Обычный 2 6 2 4 4" xfId="5716"/>
    <cellStyle name="Обычный 2 6 2 5" xfId="5717"/>
    <cellStyle name="Обычный 2 6 2 5 2" xfId="5718"/>
    <cellStyle name="Обычный 2 6 2 5 3" xfId="5719"/>
    <cellStyle name="Обычный 2 6 2 5 4" xfId="5720"/>
    <cellStyle name="Обычный 2 6 2 6" xfId="5721"/>
    <cellStyle name="Обычный 2 6 2 6 2" xfId="5722"/>
    <cellStyle name="Обычный 2 6 2 6 3" xfId="5723"/>
    <cellStyle name="Обычный 2 6 2 6 4" xfId="5724"/>
    <cellStyle name="Обычный 2 6 2 7" xfId="5725"/>
    <cellStyle name="Обычный 2 6 2 8" xfId="5726"/>
    <cellStyle name="Обычный 2 6 2 9" xfId="5727"/>
    <cellStyle name="Обычный 2 6 3" xfId="5728"/>
    <cellStyle name="Обычный 2 6 3 2" xfId="5729"/>
    <cellStyle name="Обычный 2 6 3 2 2" xfId="5730"/>
    <cellStyle name="Обычный 2 6 3 2 3" xfId="5731"/>
    <cellStyle name="Обычный 2 6 3 2 4" xfId="5732"/>
    <cellStyle name="Обычный 2 6 3 3" xfId="5733"/>
    <cellStyle name="Обычный 2 6 3 3 2" xfId="5734"/>
    <cellStyle name="Обычный 2 6 3 3 3" xfId="5735"/>
    <cellStyle name="Обычный 2 6 3 3 4" xfId="5736"/>
    <cellStyle name="Обычный 2 6 3 4" xfId="5737"/>
    <cellStyle name="Обычный 2 6 3 4 2" xfId="5738"/>
    <cellStyle name="Обычный 2 6 3 4 3" xfId="5739"/>
    <cellStyle name="Обычный 2 6 3 4 4" xfId="5740"/>
    <cellStyle name="Обычный 2 6 3 5" xfId="5741"/>
    <cellStyle name="Обычный 2 6 3 6" xfId="5742"/>
    <cellStyle name="Обычный 2 6 3 7" xfId="5743"/>
    <cellStyle name="Обычный 2 6 4" xfId="5744"/>
    <cellStyle name="Обычный 2 6 4 2" xfId="5745"/>
    <cellStyle name="Обычный 2 6 4 2 2" xfId="5746"/>
    <cellStyle name="Обычный 2 6 4 2 3" xfId="5747"/>
    <cellStyle name="Обычный 2 6 4 2 4" xfId="5748"/>
    <cellStyle name="Обычный 2 6 4 3" xfId="5749"/>
    <cellStyle name="Обычный 2 6 4 3 2" xfId="5750"/>
    <cellStyle name="Обычный 2 6 4 3 3" xfId="5751"/>
    <cellStyle name="Обычный 2 6 4 3 4" xfId="5752"/>
    <cellStyle name="Обычный 2 6 4 4" xfId="5753"/>
    <cellStyle name="Обычный 2 6 4 4 2" xfId="5754"/>
    <cellStyle name="Обычный 2 6 4 4 3" xfId="5755"/>
    <cellStyle name="Обычный 2 6 4 4 4" xfId="5756"/>
    <cellStyle name="Обычный 2 6 4 5" xfId="5757"/>
    <cellStyle name="Обычный 2 6 4 6" xfId="5758"/>
    <cellStyle name="Обычный 2 6 4 7" xfId="5759"/>
    <cellStyle name="Обычный 2 6 5" xfId="5760"/>
    <cellStyle name="Обычный 2 7" xfId="5761"/>
    <cellStyle name="Обычный 2 7 2" xfId="5762"/>
    <cellStyle name="Обычный 2 7 2 2" xfId="5763"/>
    <cellStyle name="Обычный 2 7 2 2 2" xfId="5764"/>
    <cellStyle name="Обычный 2 7 2 2 2 2" xfId="5765"/>
    <cellStyle name="Обычный 2 7 2 2 2 2 2" xfId="5766"/>
    <cellStyle name="Обычный 2 7 2 2 2 2 3" xfId="5767"/>
    <cellStyle name="Обычный 2 7 2 2 2 2 4" xfId="5768"/>
    <cellStyle name="Обычный 2 7 2 2 2 3" xfId="5769"/>
    <cellStyle name="Обычный 2 7 2 2 2 3 2" xfId="5770"/>
    <cellStyle name="Обычный 2 7 2 2 2 3 3" xfId="5771"/>
    <cellStyle name="Обычный 2 7 2 2 2 3 4" xfId="5772"/>
    <cellStyle name="Обычный 2 7 2 2 2 4" xfId="5773"/>
    <cellStyle name="Обычный 2 7 2 2 2 4 2" xfId="5774"/>
    <cellStyle name="Обычный 2 7 2 2 2 4 3" xfId="5775"/>
    <cellStyle name="Обычный 2 7 2 2 2 4 4" xfId="5776"/>
    <cellStyle name="Обычный 2 7 2 2 2 5" xfId="5777"/>
    <cellStyle name="Обычный 2 7 2 2 2 6" xfId="5778"/>
    <cellStyle name="Обычный 2 7 2 2 2 7" xfId="5779"/>
    <cellStyle name="Обычный 2 7 2 2 3" xfId="5780"/>
    <cellStyle name="Обычный 2 7 2 2 3 2" xfId="5781"/>
    <cellStyle name="Обычный 2 7 2 2 3 3" xfId="5782"/>
    <cellStyle name="Обычный 2 7 2 2 3 4" xfId="5783"/>
    <cellStyle name="Обычный 2 7 2 2 4" xfId="5784"/>
    <cellStyle name="Обычный 2 7 2 2 4 2" xfId="5785"/>
    <cellStyle name="Обычный 2 7 2 2 4 3" xfId="5786"/>
    <cellStyle name="Обычный 2 7 2 2 4 4" xfId="5787"/>
    <cellStyle name="Обычный 2 7 2 2 5" xfId="5788"/>
    <cellStyle name="Обычный 2 7 2 2 5 2" xfId="5789"/>
    <cellStyle name="Обычный 2 7 2 2 5 3" xfId="5790"/>
    <cellStyle name="Обычный 2 7 2 2 5 4" xfId="5791"/>
    <cellStyle name="Обычный 2 7 2 2 6" xfId="5792"/>
    <cellStyle name="Обычный 2 7 2 2 7" xfId="5793"/>
    <cellStyle name="Обычный 2 7 2 2 8" xfId="5794"/>
    <cellStyle name="Обычный 2 7 2 3" xfId="5795"/>
    <cellStyle name="Обычный 2 7 2 3 2" xfId="5796"/>
    <cellStyle name="Обычный 2 7 2 3 2 2" xfId="5797"/>
    <cellStyle name="Обычный 2 7 2 3 2 3" xfId="5798"/>
    <cellStyle name="Обычный 2 7 2 3 2 4" xfId="5799"/>
    <cellStyle name="Обычный 2 7 2 3 3" xfId="5800"/>
    <cellStyle name="Обычный 2 7 2 3 3 2" xfId="5801"/>
    <cellStyle name="Обычный 2 7 2 3 3 3" xfId="5802"/>
    <cellStyle name="Обычный 2 7 2 3 3 4" xfId="5803"/>
    <cellStyle name="Обычный 2 7 2 3 4" xfId="5804"/>
    <cellStyle name="Обычный 2 7 2 3 4 2" xfId="5805"/>
    <cellStyle name="Обычный 2 7 2 3 4 3" xfId="5806"/>
    <cellStyle name="Обычный 2 7 2 3 4 4" xfId="5807"/>
    <cellStyle name="Обычный 2 7 2 3 5" xfId="5808"/>
    <cellStyle name="Обычный 2 7 2 3 6" xfId="5809"/>
    <cellStyle name="Обычный 2 7 2 3 7" xfId="5810"/>
    <cellStyle name="Обычный 2 7 2 4" xfId="5811"/>
    <cellStyle name="Обычный 2 7 2 4 2" xfId="5812"/>
    <cellStyle name="Обычный 2 7 2 4 3" xfId="5813"/>
    <cellStyle name="Обычный 2 7 2 4 4" xfId="5814"/>
    <cellStyle name="Обычный 2 7 2 5" xfId="5815"/>
    <cellStyle name="Обычный 2 7 2 5 2" xfId="5816"/>
    <cellStyle name="Обычный 2 7 2 5 3" xfId="5817"/>
    <cellStyle name="Обычный 2 7 2 5 4" xfId="5818"/>
    <cellStyle name="Обычный 2 7 2 6" xfId="5819"/>
    <cellStyle name="Обычный 2 7 2 6 2" xfId="5820"/>
    <cellStyle name="Обычный 2 7 2 6 3" xfId="5821"/>
    <cellStyle name="Обычный 2 7 2 6 4" xfId="5822"/>
    <cellStyle name="Обычный 2 7 2 7" xfId="5823"/>
    <cellStyle name="Обычный 2 7 2 8" xfId="5824"/>
    <cellStyle name="Обычный 2 7 2 9" xfId="5825"/>
    <cellStyle name="Обычный 2 7 3" xfId="5826"/>
    <cellStyle name="Обычный 2 7 3 2" xfId="5827"/>
    <cellStyle name="Обычный 2 7 3 2 2" xfId="5828"/>
    <cellStyle name="Обычный 2 7 3 2 3" xfId="5829"/>
    <cellStyle name="Обычный 2 7 3 2 4" xfId="5830"/>
    <cellStyle name="Обычный 2 7 3 3" xfId="5831"/>
    <cellStyle name="Обычный 2 7 3 3 2" xfId="5832"/>
    <cellStyle name="Обычный 2 7 3 3 3" xfId="5833"/>
    <cellStyle name="Обычный 2 7 3 3 4" xfId="5834"/>
    <cellStyle name="Обычный 2 7 3 4" xfId="5835"/>
    <cellStyle name="Обычный 2 7 3 4 2" xfId="5836"/>
    <cellStyle name="Обычный 2 7 3 4 3" xfId="5837"/>
    <cellStyle name="Обычный 2 7 3 4 4" xfId="5838"/>
    <cellStyle name="Обычный 2 7 3 5" xfId="5839"/>
    <cellStyle name="Обычный 2 7 3 6" xfId="5840"/>
    <cellStyle name="Обычный 2 7 3 7" xfId="5841"/>
    <cellStyle name="Обычный 2 7 4" xfId="5842"/>
    <cellStyle name="Обычный 2 7 4 2" xfId="5843"/>
    <cellStyle name="Обычный 2 7 4 2 2" xfId="5844"/>
    <cellStyle name="Обычный 2 7 4 2 3" xfId="5845"/>
    <cellStyle name="Обычный 2 7 4 2 4" xfId="5846"/>
    <cellStyle name="Обычный 2 7 4 3" xfId="5847"/>
    <cellStyle name="Обычный 2 7 4 3 2" xfId="5848"/>
    <cellStyle name="Обычный 2 7 4 3 3" xfId="5849"/>
    <cellStyle name="Обычный 2 7 4 3 4" xfId="5850"/>
    <cellStyle name="Обычный 2 7 4 4" xfId="5851"/>
    <cellStyle name="Обычный 2 7 4 4 2" xfId="5852"/>
    <cellStyle name="Обычный 2 7 4 4 3" xfId="5853"/>
    <cellStyle name="Обычный 2 7 4 4 4" xfId="5854"/>
    <cellStyle name="Обычный 2 7 4 5" xfId="5855"/>
    <cellStyle name="Обычный 2 7 4 6" xfId="5856"/>
    <cellStyle name="Обычный 2 7 4 7" xfId="5857"/>
    <cellStyle name="Обычный 2 7 5" xfId="5858"/>
    <cellStyle name="Обычный 2 8" xfId="5859"/>
    <cellStyle name="Обычный 2 8 2" xfId="5860"/>
    <cellStyle name="Обычный 2 8 2 2" xfId="5861"/>
    <cellStyle name="Обычный 2 9" xfId="5862"/>
    <cellStyle name="Обычный 2 9 2" xfId="5863"/>
    <cellStyle name="Обычный 2_13.00 Анализ амортизации" xfId="5864"/>
    <cellStyle name="Обычный 20" xfId="5865"/>
    <cellStyle name="Обычный 20 10" xfId="5866"/>
    <cellStyle name="Обычный 20 10 2" xfId="5867"/>
    <cellStyle name="Обычный 20 10 3" xfId="5868"/>
    <cellStyle name="Обычный 20 10 4" xfId="5869"/>
    <cellStyle name="Обычный 20 11" xfId="5870"/>
    <cellStyle name="Обычный 20 11 2" xfId="5871"/>
    <cellStyle name="Обычный 20 11 3" xfId="5872"/>
    <cellStyle name="Обычный 20 11 4" xfId="5873"/>
    <cellStyle name="Обычный 20 12" xfId="5874"/>
    <cellStyle name="Обычный 20 13" xfId="5875"/>
    <cellStyle name="Обычный 20 14" xfId="5876"/>
    <cellStyle name="Обычный 20 2" xfId="5877"/>
    <cellStyle name="Обычный 20 3" xfId="5878"/>
    <cellStyle name="Обычный 20 3 2" xfId="5879"/>
    <cellStyle name="Обычный 20 3 2 2" xfId="5880"/>
    <cellStyle name="Обычный 20 3 2 2 2" xfId="5881"/>
    <cellStyle name="Обычный 20 3 2 2 2 2" xfId="5882"/>
    <cellStyle name="Обычный 20 3 2 2 2 3" xfId="5883"/>
    <cellStyle name="Обычный 20 3 2 2 2 4" xfId="5884"/>
    <cellStyle name="Обычный 20 3 2 2 3" xfId="5885"/>
    <cellStyle name="Обычный 20 3 2 2 3 2" xfId="5886"/>
    <cellStyle name="Обычный 20 3 2 2 3 3" xfId="5887"/>
    <cellStyle name="Обычный 20 3 2 2 3 4" xfId="5888"/>
    <cellStyle name="Обычный 20 3 2 2 4" xfId="5889"/>
    <cellStyle name="Обычный 20 3 2 2 4 2" xfId="5890"/>
    <cellStyle name="Обычный 20 3 2 2 4 3" xfId="5891"/>
    <cellStyle name="Обычный 20 3 2 2 4 4" xfId="5892"/>
    <cellStyle name="Обычный 20 3 2 2 5" xfId="5893"/>
    <cellStyle name="Обычный 20 3 2 2 6" xfId="5894"/>
    <cellStyle name="Обычный 20 3 2 2 7" xfId="5895"/>
    <cellStyle name="Обычный 20 3 2 3" xfId="5896"/>
    <cellStyle name="Обычный 20 3 2 3 2" xfId="5897"/>
    <cellStyle name="Обычный 20 3 2 3 3" xfId="5898"/>
    <cellStyle name="Обычный 20 3 2 3 4" xfId="5899"/>
    <cellStyle name="Обычный 20 3 2 4" xfId="5900"/>
    <cellStyle name="Обычный 20 3 2 4 2" xfId="5901"/>
    <cellStyle name="Обычный 20 3 2 4 3" xfId="5902"/>
    <cellStyle name="Обычный 20 3 2 4 4" xfId="5903"/>
    <cellStyle name="Обычный 20 3 2 5" xfId="5904"/>
    <cellStyle name="Обычный 20 3 2 5 2" xfId="5905"/>
    <cellStyle name="Обычный 20 3 2 5 3" xfId="5906"/>
    <cellStyle name="Обычный 20 3 2 5 4" xfId="5907"/>
    <cellStyle name="Обычный 20 3 2 6" xfId="5908"/>
    <cellStyle name="Обычный 20 3 2 7" xfId="5909"/>
    <cellStyle name="Обычный 20 3 2 8" xfId="5910"/>
    <cellStyle name="Обычный 20 3 3" xfId="5911"/>
    <cellStyle name="Обычный 20 3 3 2" xfId="5912"/>
    <cellStyle name="Обычный 20 3 3 2 2" xfId="5913"/>
    <cellStyle name="Обычный 20 3 3 2 3" xfId="5914"/>
    <cellStyle name="Обычный 20 3 3 2 4" xfId="5915"/>
    <cellStyle name="Обычный 20 3 3 3" xfId="5916"/>
    <cellStyle name="Обычный 20 3 3 3 2" xfId="5917"/>
    <cellStyle name="Обычный 20 3 3 3 3" xfId="5918"/>
    <cellStyle name="Обычный 20 3 3 3 4" xfId="5919"/>
    <cellStyle name="Обычный 20 3 3 4" xfId="5920"/>
    <cellStyle name="Обычный 20 3 3 4 2" xfId="5921"/>
    <cellStyle name="Обычный 20 3 3 4 3" xfId="5922"/>
    <cellStyle name="Обычный 20 3 3 4 4" xfId="5923"/>
    <cellStyle name="Обычный 20 3 3 5" xfId="5924"/>
    <cellStyle name="Обычный 20 3 3 6" xfId="5925"/>
    <cellStyle name="Обычный 20 3 3 7" xfId="5926"/>
    <cellStyle name="Обычный 20 3 4" xfId="5927"/>
    <cellStyle name="Обычный 20 3 4 2" xfId="5928"/>
    <cellStyle name="Обычный 20 3 4 3" xfId="5929"/>
    <cellStyle name="Обычный 20 3 4 4" xfId="5930"/>
    <cellStyle name="Обычный 20 3 5" xfId="5931"/>
    <cellStyle name="Обычный 20 3 5 2" xfId="5932"/>
    <cellStyle name="Обычный 20 3 5 3" xfId="5933"/>
    <cellStyle name="Обычный 20 3 5 4" xfId="5934"/>
    <cellStyle name="Обычный 20 3 6" xfId="5935"/>
    <cellStyle name="Обычный 20 3 6 2" xfId="5936"/>
    <cellStyle name="Обычный 20 3 6 3" xfId="5937"/>
    <cellStyle name="Обычный 20 3 6 4" xfId="5938"/>
    <cellStyle name="Обычный 20 3 7" xfId="5939"/>
    <cellStyle name="Обычный 20 3 8" xfId="5940"/>
    <cellStyle name="Обычный 20 3 9" xfId="5941"/>
    <cellStyle name="Обычный 20 4" xfId="5942"/>
    <cellStyle name="Обычный 20 4 2" xfId="5943"/>
    <cellStyle name="Обычный 20 4 2 2" xfId="5944"/>
    <cellStyle name="Обычный 20 4 2 2 2" xfId="5945"/>
    <cellStyle name="Обычный 20 4 2 2 2 2" xfId="5946"/>
    <cellStyle name="Обычный 20 4 2 2 2 3" xfId="5947"/>
    <cellStyle name="Обычный 20 4 2 2 2 4" xfId="5948"/>
    <cellStyle name="Обычный 20 4 2 2 3" xfId="5949"/>
    <cellStyle name="Обычный 20 4 2 2 3 2" xfId="5950"/>
    <cellStyle name="Обычный 20 4 2 2 3 3" xfId="5951"/>
    <cellStyle name="Обычный 20 4 2 2 3 4" xfId="5952"/>
    <cellStyle name="Обычный 20 4 2 2 4" xfId="5953"/>
    <cellStyle name="Обычный 20 4 2 2 4 2" xfId="5954"/>
    <cellStyle name="Обычный 20 4 2 2 4 3" xfId="5955"/>
    <cellStyle name="Обычный 20 4 2 2 4 4" xfId="5956"/>
    <cellStyle name="Обычный 20 4 2 2 5" xfId="5957"/>
    <cellStyle name="Обычный 20 4 2 2 6" xfId="5958"/>
    <cellStyle name="Обычный 20 4 2 2 7" xfId="5959"/>
    <cellStyle name="Обычный 20 4 2 3" xfId="5960"/>
    <cellStyle name="Обычный 20 4 2 3 2" xfId="5961"/>
    <cellStyle name="Обычный 20 4 2 3 3" xfId="5962"/>
    <cellStyle name="Обычный 20 4 2 3 4" xfId="5963"/>
    <cellStyle name="Обычный 20 4 2 4" xfId="5964"/>
    <cellStyle name="Обычный 20 4 2 4 2" xfId="5965"/>
    <cellStyle name="Обычный 20 4 2 4 3" xfId="5966"/>
    <cellStyle name="Обычный 20 4 2 4 4" xfId="5967"/>
    <cellStyle name="Обычный 20 4 2 5" xfId="5968"/>
    <cellStyle name="Обычный 20 4 2 5 2" xfId="5969"/>
    <cellStyle name="Обычный 20 4 2 5 3" xfId="5970"/>
    <cellStyle name="Обычный 20 4 2 5 4" xfId="5971"/>
    <cellStyle name="Обычный 20 4 2 6" xfId="5972"/>
    <cellStyle name="Обычный 20 4 2 7" xfId="5973"/>
    <cellStyle name="Обычный 20 4 2 8" xfId="5974"/>
    <cellStyle name="Обычный 20 4 3" xfId="5975"/>
    <cellStyle name="Обычный 20 4 3 2" xfId="5976"/>
    <cellStyle name="Обычный 20 4 3 2 2" xfId="5977"/>
    <cellStyle name="Обычный 20 4 3 2 3" xfId="5978"/>
    <cellStyle name="Обычный 20 4 3 2 4" xfId="5979"/>
    <cellStyle name="Обычный 20 4 3 3" xfId="5980"/>
    <cellStyle name="Обычный 20 4 3 3 2" xfId="5981"/>
    <cellStyle name="Обычный 20 4 3 3 3" xfId="5982"/>
    <cellStyle name="Обычный 20 4 3 3 4" xfId="5983"/>
    <cellStyle name="Обычный 20 4 3 4" xfId="5984"/>
    <cellStyle name="Обычный 20 4 3 4 2" xfId="5985"/>
    <cellStyle name="Обычный 20 4 3 4 3" xfId="5986"/>
    <cellStyle name="Обычный 20 4 3 4 4" xfId="5987"/>
    <cellStyle name="Обычный 20 4 3 5" xfId="5988"/>
    <cellStyle name="Обычный 20 4 3 6" xfId="5989"/>
    <cellStyle name="Обычный 20 4 3 7" xfId="5990"/>
    <cellStyle name="Обычный 20 4 4" xfId="5991"/>
    <cellStyle name="Обычный 20 4 4 2" xfId="5992"/>
    <cellStyle name="Обычный 20 4 4 3" xfId="5993"/>
    <cellStyle name="Обычный 20 4 4 4" xfId="5994"/>
    <cellStyle name="Обычный 20 4 5" xfId="5995"/>
    <cellStyle name="Обычный 20 4 5 2" xfId="5996"/>
    <cellStyle name="Обычный 20 4 5 3" xfId="5997"/>
    <cellStyle name="Обычный 20 4 5 4" xfId="5998"/>
    <cellStyle name="Обычный 20 4 6" xfId="5999"/>
    <cellStyle name="Обычный 20 4 6 2" xfId="6000"/>
    <cellStyle name="Обычный 20 4 6 3" xfId="6001"/>
    <cellStyle name="Обычный 20 4 6 4" xfId="6002"/>
    <cellStyle name="Обычный 20 4 7" xfId="6003"/>
    <cellStyle name="Обычный 20 4 8" xfId="6004"/>
    <cellStyle name="Обычный 20 4 9" xfId="6005"/>
    <cellStyle name="Обычный 20 5" xfId="6006"/>
    <cellStyle name="Обычный 20 5 2" xfId="6007"/>
    <cellStyle name="Обычный 20 5 2 2" xfId="6008"/>
    <cellStyle name="Обычный 20 5 2 2 2" xfId="6009"/>
    <cellStyle name="Обычный 20 5 2 2 2 2" xfId="6010"/>
    <cellStyle name="Обычный 20 5 2 2 2 3" xfId="6011"/>
    <cellStyle name="Обычный 20 5 2 2 2 4" xfId="6012"/>
    <cellStyle name="Обычный 20 5 2 2 3" xfId="6013"/>
    <cellStyle name="Обычный 20 5 2 2 3 2" xfId="6014"/>
    <cellStyle name="Обычный 20 5 2 2 3 3" xfId="6015"/>
    <cellStyle name="Обычный 20 5 2 2 3 4" xfId="6016"/>
    <cellStyle name="Обычный 20 5 2 2 4" xfId="6017"/>
    <cellStyle name="Обычный 20 5 2 2 4 2" xfId="6018"/>
    <cellStyle name="Обычный 20 5 2 2 4 3" xfId="6019"/>
    <cellStyle name="Обычный 20 5 2 2 4 4" xfId="6020"/>
    <cellStyle name="Обычный 20 5 2 2 5" xfId="6021"/>
    <cellStyle name="Обычный 20 5 2 2 6" xfId="6022"/>
    <cellStyle name="Обычный 20 5 2 2 7" xfId="6023"/>
    <cellStyle name="Обычный 20 5 2 3" xfId="6024"/>
    <cellStyle name="Обычный 20 5 2 3 2" xfId="6025"/>
    <cellStyle name="Обычный 20 5 2 3 3" xfId="6026"/>
    <cellStyle name="Обычный 20 5 2 3 4" xfId="6027"/>
    <cellStyle name="Обычный 20 5 2 4" xfId="6028"/>
    <cellStyle name="Обычный 20 5 2 4 2" xfId="6029"/>
    <cellStyle name="Обычный 20 5 2 4 3" xfId="6030"/>
    <cellStyle name="Обычный 20 5 2 4 4" xfId="6031"/>
    <cellStyle name="Обычный 20 5 2 5" xfId="6032"/>
    <cellStyle name="Обычный 20 5 2 5 2" xfId="6033"/>
    <cellStyle name="Обычный 20 5 2 5 3" xfId="6034"/>
    <cellStyle name="Обычный 20 5 2 5 4" xfId="6035"/>
    <cellStyle name="Обычный 20 5 2 6" xfId="6036"/>
    <cellStyle name="Обычный 20 5 2 7" xfId="6037"/>
    <cellStyle name="Обычный 20 5 2 8" xfId="6038"/>
    <cellStyle name="Обычный 20 5 3" xfId="6039"/>
    <cellStyle name="Обычный 20 5 3 2" xfId="6040"/>
    <cellStyle name="Обычный 20 5 3 2 2" xfId="6041"/>
    <cellStyle name="Обычный 20 5 3 2 3" xfId="6042"/>
    <cellStyle name="Обычный 20 5 3 2 4" xfId="6043"/>
    <cellStyle name="Обычный 20 5 3 3" xfId="6044"/>
    <cellStyle name="Обычный 20 5 3 3 2" xfId="6045"/>
    <cellStyle name="Обычный 20 5 3 3 3" xfId="6046"/>
    <cellStyle name="Обычный 20 5 3 3 4" xfId="6047"/>
    <cellStyle name="Обычный 20 5 3 4" xfId="6048"/>
    <cellStyle name="Обычный 20 5 3 4 2" xfId="6049"/>
    <cellStyle name="Обычный 20 5 3 4 3" xfId="6050"/>
    <cellStyle name="Обычный 20 5 3 4 4" xfId="6051"/>
    <cellStyle name="Обычный 20 5 3 5" xfId="6052"/>
    <cellStyle name="Обычный 20 5 3 6" xfId="6053"/>
    <cellStyle name="Обычный 20 5 3 7" xfId="6054"/>
    <cellStyle name="Обычный 20 5 4" xfId="6055"/>
    <cellStyle name="Обычный 20 5 4 2" xfId="6056"/>
    <cellStyle name="Обычный 20 5 4 3" xfId="6057"/>
    <cellStyle name="Обычный 20 5 4 4" xfId="6058"/>
    <cellStyle name="Обычный 20 5 5" xfId="6059"/>
    <cellStyle name="Обычный 20 5 5 2" xfId="6060"/>
    <cellStyle name="Обычный 20 5 5 3" xfId="6061"/>
    <cellStyle name="Обычный 20 5 5 4" xfId="6062"/>
    <cellStyle name="Обычный 20 5 6" xfId="6063"/>
    <cellStyle name="Обычный 20 5 6 2" xfId="6064"/>
    <cellStyle name="Обычный 20 5 6 3" xfId="6065"/>
    <cellStyle name="Обычный 20 5 6 4" xfId="6066"/>
    <cellStyle name="Обычный 20 5 7" xfId="6067"/>
    <cellStyle name="Обычный 20 5 8" xfId="6068"/>
    <cellStyle name="Обычный 20 5 9" xfId="6069"/>
    <cellStyle name="Обычный 20 6" xfId="6070"/>
    <cellStyle name="Обычный 20 6 2" xfId="6071"/>
    <cellStyle name="Обычный 20 6 2 2" xfId="6072"/>
    <cellStyle name="Обычный 20 6 2 2 2" xfId="6073"/>
    <cellStyle name="Обычный 20 6 2 2 3" xfId="6074"/>
    <cellStyle name="Обычный 20 6 2 2 4" xfId="6075"/>
    <cellStyle name="Обычный 20 6 2 3" xfId="6076"/>
    <cellStyle name="Обычный 20 6 2 3 2" xfId="6077"/>
    <cellStyle name="Обычный 20 6 2 3 3" xfId="6078"/>
    <cellStyle name="Обычный 20 6 2 3 4" xfId="6079"/>
    <cellStyle name="Обычный 20 6 2 4" xfId="6080"/>
    <cellStyle name="Обычный 20 6 2 4 2" xfId="6081"/>
    <cellStyle name="Обычный 20 6 2 4 3" xfId="6082"/>
    <cellStyle name="Обычный 20 6 2 4 4" xfId="6083"/>
    <cellStyle name="Обычный 20 6 2 5" xfId="6084"/>
    <cellStyle name="Обычный 20 6 2 6" xfId="6085"/>
    <cellStyle name="Обычный 20 6 2 7" xfId="6086"/>
    <cellStyle name="Обычный 20 6 3" xfId="6087"/>
    <cellStyle name="Обычный 20 6 3 2" xfId="6088"/>
    <cellStyle name="Обычный 20 6 3 3" xfId="6089"/>
    <cellStyle name="Обычный 20 6 3 4" xfId="6090"/>
    <cellStyle name="Обычный 20 6 4" xfId="6091"/>
    <cellStyle name="Обычный 20 6 4 2" xfId="6092"/>
    <cellStyle name="Обычный 20 6 4 3" xfId="6093"/>
    <cellStyle name="Обычный 20 6 4 4" xfId="6094"/>
    <cellStyle name="Обычный 20 6 5" xfId="6095"/>
    <cellStyle name="Обычный 20 6 5 2" xfId="6096"/>
    <cellStyle name="Обычный 20 6 5 3" xfId="6097"/>
    <cellStyle name="Обычный 20 6 5 4" xfId="6098"/>
    <cellStyle name="Обычный 20 6 6" xfId="6099"/>
    <cellStyle name="Обычный 20 6 7" xfId="6100"/>
    <cellStyle name="Обычный 20 6 8" xfId="6101"/>
    <cellStyle name="Обычный 20 7" xfId="6102"/>
    <cellStyle name="Обычный 20 7 2" xfId="6103"/>
    <cellStyle name="Обычный 20 7 2 2" xfId="6104"/>
    <cellStyle name="Обычный 20 7 2 3" xfId="6105"/>
    <cellStyle name="Обычный 20 7 2 4" xfId="6106"/>
    <cellStyle name="Обычный 20 7 3" xfId="6107"/>
    <cellStyle name="Обычный 20 7 3 2" xfId="6108"/>
    <cellStyle name="Обычный 20 7 3 3" xfId="6109"/>
    <cellStyle name="Обычный 20 7 3 4" xfId="6110"/>
    <cellStyle name="Обычный 20 7 4" xfId="6111"/>
    <cellStyle name="Обычный 20 7 4 2" xfId="6112"/>
    <cellStyle name="Обычный 20 7 4 3" xfId="6113"/>
    <cellStyle name="Обычный 20 7 4 4" xfId="6114"/>
    <cellStyle name="Обычный 20 7 5" xfId="6115"/>
    <cellStyle name="Обычный 20 7 6" xfId="6116"/>
    <cellStyle name="Обычный 20 7 7" xfId="6117"/>
    <cellStyle name="Обычный 20 8" xfId="6118"/>
    <cellStyle name="Обычный 20 8 2" xfId="6119"/>
    <cellStyle name="Обычный 20 8 2 2" xfId="6120"/>
    <cellStyle name="Обычный 20 8 2 3" xfId="6121"/>
    <cellStyle name="Обычный 20 8 2 4" xfId="6122"/>
    <cellStyle name="Обычный 20 8 3" xfId="6123"/>
    <cellStyle name="Обычный 20 8 3 2" xfId="6124"/>
    <cellStyle name="Обычный 20 8 3 3" xfId="6125"/>
    <cellStyle name="Обычный 20 8 3 4" xfId="6126"/>
    <cellStyle name="Обычный 20 8 4" xfId="6127"/>
    <cellStyle name="Обычный 20 8 5" xfId="6128"/>
    <cellStyle name="Обычный 20 8 6" xfId="6129"/>
    <cellStyle name="Обычный 20 9" xfId="6130"/>
    <cellStyle name="Обычный 20 9 2" xfId="6131"/>
    <cellStyle name="Обычный 20 9 3" xfId="6132"/>
    <cellStyle name="Обычный 20 9 4" xfId="6133"/>
    <cellStyle name="Обычный 21" xfId="6134"/>
    <cellStyle name="Обычный 21 2" xfId="6135"/>
    <cellStyle name="Обычный 21 2 2" xfId="6136"/>
    <cellStyle name="Обычный 21 2 2 2" xfId="6137"/>
    <cellStyle name="Обычный 21 2 2 2 2" xfId="6138"/>
    <cellStyle name="Обычный 21 2 2 2 3" xfId="6139"/>
    <cellStyle name="Обычный 21 2 2 2 4" xfId="6140"/>
    <cellStyle name="Обычный 21 2 2 3" xfId="6141"/>
    <cellStyle name="Обычный 21 2 2 3 2" xfId="6142"/>
    <cellStyle name="Обычный 21 2 2 3 3" xfId="6143"/>
    <cellStyle name="Обычный 21 2 2 3 4" xfId="6144"/>
    <cellStyle name="Обычный 21 2 2 4" xfId="6145"/>
    <cellStyle name="Обычный 21 2 2 4 2" xfId="6146"/>
    <cellStyle name="Обычный 21 2 2 4 3" xfId="6147"/>
    <cellStyle name="Обычный 21 2 2 4 4" xfId="6148"/>
    <cellStyle name="Обычный 21 2 2 5" xfId="6149"/>
    <cellStyle name="Обычный 21 2 2 6" xfId="6150"/>
    <cellStyle name="Обычный 21 2 2 7" xfId="6151"/>
    <cellStyle name="Обычный 21 2 3" xfId="6152"/>
    <cellStyle name="Обычный 21 2 3 2" xfId="6153"/>
    <cellStyle name="Обычный 21 2 3 3" xfId="6154"/>
    <cellStyle name="Обычный 21 2 3 4" xfId="6155"/>
    <cellStyle name="Обычный 21 2 4" xfId="6156"/>
    <cellStyle name="Обычный 21 2 4 2" xfId="6157"/>
    <cellStyle name="Обычный 21 2 4 3" xfId="6158"/>
    <cellStyle name="Обычный 21 2 4 4" xfId="6159"/>
    <cellStyle name="Обычный 21 2 5" xfId="6160"/>
    <cellStyle name="Обычный 21 2 5 2" xfId="6161"/>
    <cellStyle name="Обычный 21 2 5 3" xfId="6162"/>
    <cellStyle name="Обычный 21 2 5 4" xfId="6163"/>
    <cellStyle name="Обычный 21 2 6" xfId="6164"/>
    <cellStyle name="Обычный 21 2 7" xfId="6165"/>
    <cellStyle name="Обычный 21 2 8" xfId="6166"/>
    <cellStyle name="Обычный 21 3" xfId="6167"/>
    <cellStyle name="Обычный 21 3 2" xfId="6168"/>
    <cellStyle name="Обычный 21 3 2 2" xfId="6169"/>
    <cellStyle name="Обычный 21 3 2 3" xfId="6170"/>
    <cellStyle name="Обычный 21 3 2 4" xfId="6171"/>
    <cellStyle name="Обычный 21 3 3" xfId="6172"/>
    <cellStyle name="Обычный 21 3 3 2" xfId="6173"/>
    <cellStyle name="Обычный 21 3 3 3" xfId="6174"/>
    <cellStyle name="Обычный 21 3 3 4" xfId="6175"/>
    <cellStyle name="Обычный 21 3 4" xfId="6176"/>
    <cellStyle name="Обычный 21 3 4 2" xfId="6177"/>
    <cellStyle name="Обычный 21 3 4 3" xfId="6178"/>
    <cellStyle name="Обычный 21 3 4 4" xfId="6179"/>
    <cellStyle name="Обычный 21 3 5" xfId="6180"/>
    <cellStyle name="Обычный 21 3 6" xfId="6181"/>
    <cellStyle name="Обычный 21 3 7" xfId="6182"/>
    <cellStyle name="Обычный 21 4" xfId="6183"/>
    <cellStyle name="Обычный 21 4 2" xfId="6184"/>
    <cellStyle name="Обычный 21 4 3" xfId="6185"/>
    <cellStyle name="Обычный 21 4 4" xfId="6186"/>
    <cellStyle name="Обычный 21 5" xfId="6187"/>
    <cellStyle name="Обычный 21 5 2" xfId="6188"/>
    <cellStyle name="Обычный 21 5 3" xfId="6189"/>
    <cellStyle name="Обычный 21 5 4" xfId="6190"/>
    <cellStyle name="Обычный 21 6" xfId="6191"/>
    <cellStyle name="Обычный 21 6 2" xfId="6192"/>
    <cellStyle name="Обычный 21 6 3" xfId="6193"/>
    <cellStyle name="Обычный 21 6 4" xfId="6194"/>
    <cellStyle name="Обычный 21 7" xfId="6195"/>
    <cellStyle name="Обычный 21 8" xfId="6196"/>
    <cellStyle name="Обычный 21 9" xfId="6197"/>
    <cellStyle name="Обычный 22" xfId="6198"/>
    <cellStyle name="Обычный 23" xfId="6199"/>
    <cellStyle name="Обычный 24" xfId="6200"/>
    <cellStyle name="Обычный 25" xfId="6201"/>
    <cellStyle name="Обычный 26" xfId="6202"/>
    <cellStyle name="Обычный 26 2" xfId="6203"/>
    <cellStyle name="Обычный 27" xfId="6204"/>
    <cellStyle name="Обычный 27 2" xfId="6205"/>
    <cellStyle name="Обычный 28" xfId="6206"/>
    <cellStyle name="Обычный 28 2" xfId="6207"/>
    <cellStyle name="Обычный 29" xfId="6208"/>
    <cellStyle name="Обычный 29 2" xfId="6209"/>
    <cellStyle name="Обычный 3" xfId="6210"/>
    <cellStyle name="Обычный 3 10" xfId="6211"/>
    <cellStyle name="Обычный 3 11" xfId="6212"/>
    <cellStyle name="Обычный 3 12" xfId="6213"/>
    <cellStyle name="Обычный 3 13" xfId="6214"/>
    <cellStyle name="Обычный 3 14" xfId="6215"/>
    <cellStyle name="Обычный 3 15" xfId="6216"/>
    <cellStyle name="Обычный 3 16" xfId="6217"/>
    <cellStyle name="Обычный 3 17" xfId="6218"/>
    <cellStyle name="Обычный 3 18" xfId="6219"/>
    <cellStyle name="Обычный 3 19" xfId="6220"/>
    <cellStyle name="Обычный 3 2" xfId="6221"/>
    <cellStyle name="Обычный 3 2 10" xfId="6222"/>
    <cellStyle name="Обычный 3 2 11" xfId="6223"/>
    <cellStyle name="Обычный 3 2 12" xfId="6224"/>
    <cellStyle name="Обычный 3 2 13" xfId="6225"/>
    <cellStyle name="Обычный 3 2 14" xfId="6226"/>
    <cellStyle name="Обычный 3 2 15" xfId="6227"/>
    <cellStyle name="Обычный 3 2 16" xfId="6228"/>
    <cellStyle name="Обычный 3 2 17" xfId="6229"/>
    <cellStyle name="Обычный 3 2 18" xfId="6230"/>
    <cellStyle name="Обычный 3 2 19" xfId="6231"/>
    <cellStyle name="Обычный 3 2 2" xfId="6232"/>
    <cellStyle name="Обычный 3 2 20" xfId="6233"/>
    <cellStyle name="Обычный 3 2 21" xfId="6234"/>
    <cellStyle name="Обычный 3 2 22" xfId="6235"/>
    <cellStyle name="Обычный 3 2 23" xfId="6236"/>
    <cellStyle name="Обычный 3 2 24" xfId="6237"/>
    <cellStyle name="Обычный 3 2 25" xfId="6238"/>
    <cellStyle name="Обычный 3 2 26" xfId="6239"/>
    <cellStyle name="Обычный 3 2 27" xfId="6240"/>
    <cellStyle name="Обычный 3 2 28" xfId="6241"/>
    <cellStyle name="Обычный 3 2 29" xfId="6242"/>
    <cellStyle name="Обычный 3 2 3" xfId="6243"/>
    <cellStyle name="Обычный 3 2 30" xfId="6244"/>
    <cellStyle name="Обычный 3 2 31" xfId="6245"/>
    <cellStyle name="Обычный 3 2 32" xfId="6246"/>
    <cellStyle name="Обычный 3 2 33" xfId="6247"/>
    <cellStyle name="Обычный 3 2 34" xfId="6248"/>
    <cellStyle name="Обычный 3 2 35" xfId="6249"/>
    <cellStyle name="Обычный 3 2 36" xfId="6250"/>
    <cellStyle name="Обычный 3 2 37" xfId="6251"/>
    <cellStyle name="Обычный 3 2 38" xfId="6252"/>
    <cellStyle name="Обычный 3 2 39" xfId="6253"/>
    <cellStyle name="Обычный 3 2 4" xfId="6254"/>
    <cellStyle name="Обычный 3 2 40" xfId="6255"/>
    <cellStyle name="Обычный 3 2 41" xfId="6256"/>
    <cellStyle name="Обычный 3 2 42" xfId="6257"/>
    <cellStyle name="Обычный 3 2 5" xfId="6258"/>
    <cellStyle name="Обычный 3 2 6" xfId="6259"/>
    <cellStyle name="Обычный 3 2 7" xfId="6260"/>
    <cellStyle name="Обычный 3 2 8" xfId="6261"/>
    <cellStyle name="Обычный 3 2 9" xfId="6262"/>
    <cellStyle name="Обычный 3 20" xfId="6263"/>
    <cellStyle name="Обычный 3 21" xfId="6264"/>
    <cellStyle name="Обычный 3 22" xfId="6265"/>
    <cellStyle name="Обычный 3 23" xfId="6266"/>
    <cellStyle name="Обычный 3 24" xfId="6267"/>
    <cellStyle name="Обычный 3 25" xfId="6268"/>
    <cellStyle name="Обычный 3 26" xfId="6269"/>
    <cellStyle name="Обычный 3 27" xfId="6270"/>
    <cellStyle name="Обычный 3 28" xfId="6271"/>
    <cellStyle name="Обычный 3 29" xfId="6272"/>
    <cellStyle name="Обычный 3 3" xfId="6273"/>
    <cellStyle name="Обычный 3 3 2" xfId="6274"/>
    <cellStyle name="Обычный 3 3 3" xfId="6275"/>
    <cellStyle name="Обычный 3 30" xfId="6276"/>
    <cellStyle name="Обычный 3 31" xfId="6277"/>
    <cellStyle name="Обычный 3 32" xfId="6278"/>
    <cellStyle name="Обычный 3 33" xfId="6279"/>
    <cellStyle name="Обычный 3 34" xfId="6280"/>
    <cellStyle name="Обычный 3 35" xfId="6281"/>
    <cellStyle name="Обычный 3 36" xfId="6282"/>
    <cellStyle name="Обычный 3 37" xfId="6283"/>
    <cellStyle name="Обычный 3 38" xfId="6284"/>
    <cellStyle name="Обычный 3 39" xfId="6285"/>
    <cellStyle name="Обычный 3 4" xfId="6286"/>
    <cellStyle name="Обычный 3 4 2" xfId="6287"/>
    <cellStyle name="Обычный 3 40" xfId="6288"/>
    <cellStyle name="Обычный 3 41" xfId="6289"/>
    <cellStyle name="Обычный 3 42" xfId="6290"/>
    <cellStyle name="Обычный 3 42 2" xfId="6291"/>
    <cellStyle name="Обычный 3 5" xfId="6292"/>
    <cellStyle name="Обычный 3 5 2" xfId="6293"/>
    <cellStyle name="Обычный 3 6" xfId="6294"/>
    <cellStyle name="Обычный 3 6 2" xfId="6295"/>
    <cellStyle name="Обычный 3 7" xfId="6296"/>
    <cellStyle name="Обычный 3 7 10" xfId="6297"/>
    <cellStyle name="Обычный 3 7 10 2" xfId="6298"/>
    <cellStyle name="Обычный 3 7 10 3" xfId="6299"/>
    <cellStyle name="Обычный 3 7 10 4" xfId="6300"/>
    <cellStyle name="Обычный 3 7 11" xfId="6301"/>
    <cellStyle name="Обычный 3 7 11 2" xfId="6302"/>
    <cellStyle name="Обычный 3 7 11 3" xfId="6303"/>
    <cellStyle name="Обычный 3 7 11 4" xfId="6304"/>
    <cellStyle name="Обычный 3 7 12" xfId="6305"/>
    <cellStyle name="Обычный 3 7 12 2" xfId="6306"/>
    <cellStyle name="Обычный 3 7 12 3" xfId="6307"/>
    <cellStyle name="Обычный 3 7 12 4" xfId="6308"/>
    <cellStyle name="Обычный 3 7 13" xfId="6309"/>
    <cellStyle name="Обычный 3 7 14" xfId="6310"/>
    <cellStyle name="Обычный 3 7 2" xfId="6311"/>
    <cellStyle name="Обычный 3 7 3" xfId="6312"/>
    <cellStyle name="Обычный 3 7 3 2" xfId="6313"/>
    <cellStyle name="Обычный 3 7 3 2 2" xfId="6314"/>
    <cellStyle name="Обычный 3 7 3 2 2 2" xfId="6315"/>
    <cellStyle name="Обычный 3 7 3 2 2 2 2" xfId="6316"/>
    <cellStyle name="Обычный 3 7 3 2 2 2 3" xfId="6317"/>
    <cellStyle name="Обычный 3 7 3 2 2 2 4" xfId="6318"/>
    <cellStyle name="Обычный 3 7 3 2 2 3" xfId="6319"/>
    <cellStyle name="Обычный 3 7 3 2 2 3 2" xfId="6320"/>
    <cellStyle name="Обычный 3 7 3 2 2 3 3" xfId="6321"/>
    <cellStyle name="Обычный 3 7 3 2 2 3 4" xfId="6322"/>
    <cellStyle name="Обычный 3 7 3 2 2 4" xfId="6323"/>
    <cellStyle name="Обычный 3 7 3 2 2 4 2" xfId="6324"/>
    <cellStyle name="Обычный 3 7 3 2 2 4 3" xfId="6325"/>
    <cellStyle name="Обычный 3 7 3 2 2 4 4" xfId="6326"/>
    <cellStyle name="Обычный 3 7 3 2 2 5" xfId="6327"/>
    <cellStyle name="Обычный 3 7 3 2 2 6" xfId="6328"/>
    <cellStyle name="Обычный 3 7 3 2 2 7" xfId="6329"/>
    <cellStyle name="Обычный 3 7 3 2 3" xfId="6330"/>
    <cellStyle name="Обычный 3 7 3 2 3 2" xfId="6331"/>
    <cellStyle name="Обычный 3 7 3 2 3 3" xfId="6332"/>
    <cellStyle name="Обычный 3 7 3 2 3 4" xfId="6333"/>
    <cellStyle name="Обычный 3 7 3 2 4" xfId="6334"/>
    <cellStyle name="Обычный 3 7 3 2 4 2" xfId="6335"/>
    <cellStyle name="Обычный 3 7 3 2 4 3" xfId="6336"/>
    <cellStyle name="Обычный 3 7 3 2 4 4" xfId="6337"/>
    <cellStyle name="Обычный 3 7 3 2 5" xfId="6338"/>
    <cellStyle name="Обычный 3 7 3 2 5 2" xfId="6339"/>
    <cellStyle name="Обычный 3 7 3 2 5 3" xfId="6340"/>
    <cellStyle name="Обычный 3 7 3 2 5 4" xfId="6341"/>
    <cellStyle name="Обычный 3 7 3 2 6" xfId="6342"/>
    <cellStyle name="Обычный 3 7 3 2 7" xfId="6343"/>
    <cellStyle name="Обычный 3 7 3 2 8" xfId="6344"/>
    <cellStyle name="Обычный 3 7 3 3" xfId="6345"/>
    <cellStyle name="Обычный 3 7 3 3 2" xfId="6346"/>
    <cellStyle name="Обычный 3 7 3 3 2 2" xfId="6347"/>
    <cellStyle name="Обычный 3 7 3 3 2 3" xfId="6348"/>
    <cellStyle name="Обычный 3 7 3 3 2 4" xfId="6349"/>
    <cellStyle name="Обычный 3 7 3 3 3" xfId="6350"/>
    <cellStyle name="Обычный 3 7 3 3 3 2" xfId="6351"/>
    <cellStyle name="Обычный 3 7 3 3 3 3" xfId="6352"/>
    <cellStyle name="Обычный 3 7 3 3 3 4" xfId="6353"/>
    <cellStyle name="Обычный 3 7 3 3 4" xfId="6354"/>
    <cellStyle name="Обычный 3 7 3 3 4 2" xfId="6355"/>
    <cellStyle name="Обычный 3 7 3 3 4 3" xfId="6356"/>
    <cellStyle name="Обычный 3 7 3 3 4 4" xfId="6357"/>
    <cellStyle name="Обычный 3 7 3 3 5" xfId="6358"/>
    <cellStyle name="Обычный 3 7 3 3 6" xfId="6359"/>
    <cellStyle name="Обычный 3 7 3 3 7" xfId="6360"/>
    <cellStyle name="Обычный 3 7 3 4" xfId="6361"/>
    <cellStyle name="Обычный 3 7 3 4 2" xfId="6362"/>
    <cellStyle name="Обычный 3 7 3 4 3" xfId="6363"/>
    <cellStyle name="Обычный 3 7 3 4 4" xfId="6364"/>
    <cellStyle name="Обычный 3 7 3 5" xfId="6365"/>
    <cellStyle name="Обычный 3 7 3 5 2" xfId="6366"/>
    <cellStyle name="Обычный 3 7 3 5 3" xfId="6367"/>
    <cellStyle name="Обычный 3 7 3 5 4" xfId="6368"/>
    <cellStyle name="Обычный 3 7 3 6" xfId="6369"/>
    <cellStyle name="Обычный 3 7 3 6 2" xfId="6370"/>
    <cellStyle name="Обычный 3 7 3 6 3" xfId="6371"/>
    <cellStyle name="Обычный 3 7 3 6 4" xfId="6372"/>
    <cellStyle name="Обычный 3 7 3 7" xfId="6373"/>
    <cellStyle name="Обычный 3 7 3 8" xfId="6374"/>
    <cellStyle name="Обычный 3 7 3 9" xfId="6375"/>
    <cellStyle name="Обычный 3 7 4" xfId="6376"/>
    <cellStyle name="Обычный 3 7 4 2" xfId="6377"/>
    <cellStyle name="Обычный 3 7 4 2 2" xfId="6378"/>
    <cellStyle name="Обычный 3 7 4 2 2 2" xfId="6379"/>
    <cellStyle name="Обычный 3 7 4 2 2 2 2" xfId="6380"/>
    <cellStyle name="Обычный 3 7 4 2 2 2 3" xfId="6381"/>
    <cellStyle name="Обычный 3 7 4 2 2 2 4" xfId="6382"/>
    <cellStyle name="Обычный 3 7 4 2 2 3" xfId="6383"/>
    <cellStyle name="Обычный 3 7 4 2 2 3 2" xfId="6384"/>
    <cellStyle name="Обычный 3 7 4 2 2 3 3" xfId="6385"/>
    <cellStyle name="Обычный 3 7 4 2 2 3 4" xfId="6386"/>
    <cellStyle name="Обычный 3 7 4 2 2 4" xfId="6387"/>
    <cellStyle name="Обычный 3 7 4 2 2 4 2" xfId="6388"/>
    <cellStyle name="Обычный 3 7 4 2 2 4 3" xfId="6389"/>
    <cellStyle name="Обычный 3 7 4 2 2 4 4" xfId="6390"/>
    <cellStyle name="Обычный 3 7 4 2 2 5" xfId="6391"/>
    <cellStyle name="Обычный 3 7 4 2 2 6" xfId="6392"/>
    <cellStyle name="Обычный 3 7 4 2 2 7" xfId="6393"/>
    <cellStyle name="Обычный 3 7 4 2 3" xfId="6394"/>
    <cellStyle name="Обычный 3 7 4 2 3 2" xfId="6395"/>
    <cellStyle name="Обычный 3 7 4 2 3 3" xfId="6396"/>
    <cellStyle name="Обычный 3 7 4 2 3 4" xfId="6397"/>
    <cellStyle name="Обычный 3 7 4 2 4" xfId="6398"/>
    <cellStyle name="Обычный 3 7 4 2 4 2" xfId="6399"/>
    <cellStyle name="Обычный 3 7 4 2 4 3" xfId="6400"/>
    <cellStyle name="Обычный 3 7 4 2 4 4" xfId="6401"/>
    <cellStyle name="Обычный 3 7 4 2 5" xfId="6402"/>
    <cellStyle name="Обычный 3 7 4 2 5 2" xfId="6403"/>
    <cellStyle name="Обычный 3 7 4 2 5 3" xfId="6404"/>
    <cellStyle name="Обычный 3 7 4 2 5 4" xfId="6405"/>
    <cellStyle name="Обычный 3 7 4 2 6" xfId="6406"/>
    <cellStyle name="Обычный 3 7 4 2 7" xfId="6407"/>
    <cellStyle name="Обычный 3 7 4 2 8" xfId="6408"/>
    <cellStyle name="Обычный 3 7 4 3" xfId="6409"/>
    <cellStyle name="Обычный 3 7 4 3 2" xfId="6410"/>
    <cellStyle name="Обычный 3 7 4 3 2 2" xfId="6411"/>
    <cellStyle name="Обычный 3 7 4 3 2 3" xfId="6412"/>
    <cellStyle name="Обычный 3 7 4 3 2 4" xfId="6413"/>
    <cellStyle name="Обычный 3 7 4 3 3" xfId="6414"/>
    <cellStyle name="Обычный 3 7 4 3 3 2" xfId="6415"/>
    <cellStyle name="Обычный 3 7 4 3 3 3" xfId="6416"/>
    <cellStyle name="Обычный 3 7 4 3 3 4" xfId="6417"/>
    <cellStyle name="Обычный 3 7 4 3 4" xfId="6418"/>
    <cellStyle name="Обычный 3 7 4 3 4 2" xfId="6419"/>
    <cellStyle name="Обычный 3 7 4 3 4 3" xfId="6420"/>
    <cellStyle name="Обычный 3 7 4 3 4 4" xfId="6421"/>
    <cellStyle name="Обычный 3 7 4 3 5" xfId="6422"/>
    <cellStyle name="Обычный 3 7 4 3 6" xfId="6423"/>
    <cellStyle name="Обычный 3 7 4 3 7" xfId="6424"/>
    <cellStyle name="Обычный 3 7 4 4" xfId="6425"/>
    <cellStyle name="Обычный 3 7 4 4 2" xfId="6426"/>
    <cellStyle name="Обычный 3 7 4 4 3" xfId="6427"/>
    <cellStyle name="Обычный 3 7 4 4 4" xfId="6428"/>
    <cellStyle name="Обычный 3 7 4 5" xfId="6429"/>
    <cellStyle name="Обычный 3 7 4 5 2" xfId="6430"/>
    <cellStyle name="Обычный 3 7 4 5 3" xfId="6431"/>
    <cellStyle name="Обычный 3 7 4 5 4" xfId="6432"/>
    <cellStyle name="Обычный 3 7 4 6" xfId="6433"/>
    <cellStyle name="Обычный 3 7 4 6 2" xfId="6434"/>
    <cellStyle name="Обычный 3 7 4 6 3" xfId="6435"/>
    <cellStyle name="Обычный 3 7 4 6 4" xfId="6436"/>
    <cellStyle name="Обычный 3 7 4 7" xfId="6437"/>
    <cellStyle name="Обычный 3 7 4 8" xfId="6438"/>
    <cellStyle name="Обычный 3 7 4 9" xfId="6439"/>
    <cellStyle name="Обычный 3 7 5" xfId="6440"/>
    <cellStyle name="Обычный 3 7 6" xfId="6441"/>
    <cellStyle name="Обычный 3 7 6 2" xfId="6442"/>
    <cellStyle name="Обычный 3 7 6 2 2" xfId="6443"/>
    <cellStyle name="Обычный 3 7 6 2 2 2" xfId="6444"/>
    <cellStyle name="Обычный 3 7 6 2 2 2 2" xfId="6445"/>
    <cellStyle name="Обычный 3 7 6 2 2 2 3" xfId="6446"/>
    <cellStyle name="Обычный 3 7 6 2 2 2 4" xfId="6447"/>
    <cellStyle name="Обычный 3 7 6 2 2 3" xfId="6448"/>
    <cellStyle name="Обычный 3 7 6 2 2 3 2" xfId="6449"/>
    <cellStyle name="Обычный 3 7 6 2 2 3 3" xfId="6450"/>
    <cellStyle name="Обычный 3 7 6 2 2 3 4" xfId="6451"/>
    <cellStyle name="Обычный 3 7 6 2 2 4" xfId="6452"/>
    <cellStyle name="Обычный 3 7 6 2 2 4 2" xfId="6453"/>
    <cellStyle name="Обычный 3 7 6 2 2 4 3" xfId="6454"/>
    <cellStyle name="Обычный 3 7 6 2 2 4 4" xfId="6455"/>
    <cellStyle name="Обычный 3 7 6 2 2 5" xfId="6456"/>
    <cellStyle name="Обычный 3 7 6 2 2 6" xfId="6457"/>
    <cellStyle name="Обычный 3 7 6 2 2 7" xfId="6458"/>
    <cellStyle name="Обычный 3 7 6 2 3" xfId="6459"/>
    <cellStyle name="Обычный 3 7 6 2 3 2" xfId="6460"/>
    <cellStyle name="Обычный 3 7 6 2 3 3" xfId="6461"/>
    <cellStyle name="Обычный 3 7 6 2 3 4" xfId="6462"/>
    <cellStyle name="Обычный 3 7 6 2 4" xfId="6463"/>
    <cellStyle name="Обычный 3 7 6 2 4 2" xfId="6464"/>
    <cellStyle name="Обычный 3 7 6 2 4 3" xfId="6465"/>
    <cellStyle name="Обычный 3 7 6 2 4 4" xfId="6466"/>
    <cellStyle name="Обычный 3 7 6 2 5" xfId="6467"/>
    <cellStyle name="Обычный 3 7 6 2 5 2" xfId="6468"/>
    <cellStyle name="Обычный 3 7 6 2 5 3" xfId="6469"/>
    <cellStyle name="Обычный 3 7 6 2 5 4" xfId="6470"/>
    <cellStyle name="Обычный 3 7 6 2 6" xfId="6471"/>
    <cellStyle name="Обычный 3 7 6 2 7" xfId="6472"/>
    <cellStyle name="Обычный 3 7 6 2 8" xfId="6473"/>
    <cellStyle name="Обычный 3 7 6 3" xfId="6474"/>
    <cellStyle name="Обычный 3 7 6 3 2" xfId="6475"/>
    <cellStyle name="Обычный 3 7 6 3 2 2" xfId="6476"/>
    <cellStyle name="Обычный 3 7 6 3 2 3" xfId="6477"/>
    <cellStyle name="Обычный 3 7 6 3 2 4" xfId="6478"/>
    <cellStyle name="Обычный 3 7 6 3 3" xfId="6479"/>
    <cellStyle name="Обычный 3 7 6 3 3 2" xfId="6480"/>
    <cellStyle name="Обычный 3 7 6 3 3 3" xfId="6481"/>
    <cellStyle name="Обычный 3 7 6 3 3 4" xfId="6482"/>
    <cellStyle name="Обычный 3 7 6 3 4" xfId="6483"/>
    <cellStyle name="Обычный 3 7 6 3 4 2" xfId="6484"/>
    <cellStyle name="Обычный 3 7 6 3 4 3" xfId="6485"/>
    <cellStyle name="Обычный 3 7 6 3 4 4" xfId="6486"/>
    <cellStyle name="Обычный 3 7 6 3 5" xfId="6487"/>
    <cellStyle name="Обычный 3 7 6 3 6" xfId="6488"/>
    <cellStyle name="Обычный 3 7 6 3 7" xfId="6489"/>
    <cellStyle name="Обычный 3 7 6 4" xfId="6490"/>
    <cellStyle name="Обычный 3 7 6 4 2" xfId="6491"/>
    <cellStyle name="Обычный 3 7 6 4 3" xfId="6492"/>
    <cellStyle name="Обычный 3 7 6 4 4" xfId="6493"/>
    <cellStyle name="Обычный 3 7 6 5" xfId="6494"/>
    <cellStyle name="Обычный 3 7 6 5 2" xfId="6495"/>
    <cellStyle name="Обычный 3 7 6 5 3" xfId="6496"/>
    <cellStyle name="Обычный 3 7 6 5 4" xfId="6497"/>
    <cellStyle name="Обычный 3 7 6 6" xfId="6498"/>
    <cellStyle name="Обычный 3 7 6 6 2" xfId="6499"/>
    <cellStyle name="Обычный 3 7 6 6 3" xfId="6500"/>
    <cellStyle name="Обычный 3 7 6 6 4" xfId="6501"/>
    <cellStyle name="Обычный 3 7 6 7" xfId="6502"/>
    <cellStyle name="Обычный 3 7 6 8" xfId="6503"/>
    <cellStyle name="Обычный 3 7 6 9" xfId="6504"/>
    <cellStyle name="Обычный 3 7 7" xfId="6505"/>
    <cellStyle name="Обычный 3 7 7 2" xfId="6506"/>
    <cellStyle name="Обычный 3 7 7 2 2" xfId="6507"/>
    <cellStyle name="Обычный 3 7 7 2 2 2" xfId="6508"/>
    <cellStyle name="Обычный 3 7 7 2 2 3" xfId="6509"/>
    <cellStyle name="Обычный 3 7 7 2 2 4" xfId="6510"/>
    <cellStyle name="Обычный 3 7 7 2 3" xfId="6511"/>
    <cellStyle name="Обычный 3 7 7 2 3 2" xfId="6512"/>
    <cellStyle name="Обычный 3 7 7 2 3 3" xfId="6513"/>
    <cellStyle name="Обычный 3 7 7 2 3 4" xfId="6514"/>
    <cellStyle name="Обычный 3 7 7 2 4" xfId="6515"/>
    <cellStyle name="Обычный 3 7 7 2 4 2" xfId="6516"/>
    <cellStyle name="Обычный 3 7 7 2 4 3" xfId="6517"/>
    <cellStyle name="Обычный 3 7 7 2 4 4" xfId="6518"/>
    <cellStyle name="Обычный 3 7 7 2 5" xfId="6519"/>
    <cellStyle name="Обычный 3 7 7 2 6" xfId="6520"/>
    <cellStyle name="Обычный 3 7 7 2 7" xfId="6521"/>
    <cellStyle name="Обычный 3 7 7 3" xfId="6522"/>
    <cellStyle name="Обычный 3 7 7 3 2" xfId="6523"/>
    <cellStyle name="Обычный 3 7 7 3 3" xfId="6524"/>
    <cellStyle name="Обычный 3 7 7 3 4" xfId="6525"/>
    <cellStyle name="Обычный 3 7 7 4" xfId="6526"/>
    <cellStyle name="Обычный 3 7 7 4 2" xfId="6527"/>
    <cellStyle name="Обычный 3 7 7 4 3" xfId="6528"/>
    <cellStyle name="Обычный 3 7 7 4 4" xfId="6529"/>
    <cellStyle name="Обычный 3 7 7 5" xfId="6530"/>
    <cellStyle name="Обычный 3 7 7 5 2" xfId="6531"/>
    <cellStyle name="Обычный 3 7 7 5 3" xfId="6532"/>
    <cellStyle name="Обычный 3 7 7 5 4" xfId="6533"/>
    <cellStyle name="Обычный 3 7 7 6" xfId="6534"/>
    <cellStyle name="Обычный 3 7 7 7" xfId="6535"/>
    <cellStyle name="Обычный 3 7 7 8" xfId="6536"/>
    <cellStyle name="Обычный 3 7 8" xfId="6537"/>
    <cellStyle name="Обычный 3 7 8 2" xfId="6538"/>
    <cellStyle name="Обычный 3 7 8 2 2" xfId="6539"/>
    <cellStyle name="Обычный 3 7 8 2 3" xfId="6540"/>
    <cellStyle name="Обычный 3 7 8 2 4" xfId="6541"/>
    <cellStyle name="Обычный 3 7 8 3" xfId="6542"/>
    <cellStyle name="Обычный 3 7 8 3 2" xfId="6543"/>
    <cellStyle name="Обычный 3 7 8 3 3" xfId="6544"/>
    <cellStyle name="Обычный 3 7 8 3 4" xfId="6545"/>
    <cellStyle name="Обычный 3 7 8 4" xfId="6546"/>
    <cellStyle name="Обычный 3 7 8 4 2" xfId="6547"/>
    <cellStyle name="Обычный 3 7 8 4 3" xfId="6548"/>
    <cellStyle name="Обычный 3 7 8 4 4" xfId="6549"/>
    <cellStyle name="Обычный 3 7 8 5" xfId="6550"/>
    <cellStyle name="Обычный 3 7 8 6" xfId="6551"/>
    <cellStyle name="Обычный 3 7 8 7" xfId="6552"/>
    <cellStyle name="Обычный 3 7 9" xfId="6553"/>
    <cellStyle name="Обычный 3 7 9 2" xfId="6554"/>
    <cellStyle name="Обычный 3 7 9 2 2" xfId="6555"/>
    <cellStyle name="Обычный 3 7 9 2 3" xfId="6556"/>
    <cellStyle name="Обычный 3 7 9 2 4" xfId="6557"/>
    <cellStyle name="Обычный 3 7 9 3" xfId="6558"/>
    <cellStyle name="Обычный 3 7 9 3 2" xfId="6559"/>
    <cellStyle name="Обычный 3 7 9 3 3" xfId="6560"/>
    <cellStyle name="Обычный 3 7 9 3 4" xfId="6561"/>
    <cellStyle name="Обычный 3 7 9 4" xfId="6562"/>
    <cellStyle name="Обычный 3 7 9 5" xfId="6563"/>
    <cellStyle name="Обычный 3 7 9 6" xfId="6564"/>
    <cellStyle name="Обычный 3 8" xfId="6565"/>
    <cellStyle name="Обычный 3 8 2" xfId="6566"/>
    <cellStyle name="Обычный 3 8 3" xfId="6567"/>
    <cellStyle name="Обычный 3 8 3 2" xfId="6568"/>
    <cellStyle name="Обычный 3 8 3 2 2" xfId="6569"/>
    <cellStyle name="Обычный 3 8 3 2 2 2" xfId="6570"/>
    <cellStyle name="Обычный 3 8 3 2 2 3" xfId="6571"/>
    <cellStyle name="Обычный 3 8 3 2 2 4" xfId="6572"/>
    <cellStyle name="Обычный 3 8 3 2 3" xfId="6573"/>
    <cellStyle name="Обычный 3 8 3 2 3 2" xfId="6574"/>
    <cellStyle name="Обычный 3 8 3 2 3 3" xfId="6575"/>
    <cellStyle name="Обычный 3 8 3 2 3 4" xfId="6576"/>
    <cellStyle name="Обычный 3 8 3 2 4" xfId="6577"/>
    <cellStyle name="Обычный 3 8 3 2 4 2" xfId="6578"/>
    <cellStyle name="Обычный 3 8 3 2 4 3" xfId="6579"/>
    <cellStyle name="Обычный 3 8 3 2 4 4" xfId="6580"/>
    <cellStyle name="Обычный 3 8 3 2 5" xfId="6581"/>
    <cellStyle name="Обычный 3 8 3 2 6" xfId="6582"/>
    <cellStyle name="Обычный 3 8 3 2 7" xfId="6583"/>
    <cellStyle name="Обычный 3 8 3 3" xfId="6584"/>
    <cellStyle name="Обычный 3 8 3 3 2" xfId="6585"/>
    <cellStyle name="Обычный 3 8 3 3 3" xfId="6586"/>
    <cellStyle name="Обычный 3 8 3 3 4" xfId="6587"/>
    <cellStyle name="Обычный 3 8 3 4" xfId="6588"/>
    <cellStyle name="Обычный 3 8 3 4 2" xfId="6589"/>
    <cellStyle name="Обычный 3 8 3 4 3" xfId="6590"/>
    <cellStyle name="Обычный 3 8 3 4 4" xfId="6591"/>
    <cellStyle name="Обычный 3 8 3 5" xfId="6592"/>
    <cellStyle name="Обычный 3 8 3 5 2" xfId="6593"/>
    <cellStyle name="Обычный 3 8 3 5 3" xfId="6594"/>
    <cellStyle name="Обычный 3 8 3 5 4" xfId="6595"/>
    <cellStyle name="Обычный 3 8 3 6" xfId="6596"/>
    <cellStyle name="Обычный 3 8 3 7" xfId="6597"/>
    <cellStyle name="Обычный 3 8 3 8" xfId="6598"/>
    <cellStyle name="Обычный 3 8 4" xfId="6599"/>
    <cellStyle name="Обычный 3 8 4 2" xfId="6600"/>
    <cellStyle name="Обычный 3 8 4 2 2" xfId="6601"/>
    <cellStyle name="Обычный 3 8 4 2 3" xfId="6602"/>
    <cellStyle name="Обычный 3 8 4 2 4" xfId="6603"/>
    <cellStyle name="Обычный 3 8 4 3" xfId="6604"/>
    <cellStyle name="Обычный 3 8 4 3 2" xfId="6605"/>
    <cellStyle name="Обычный 3 8 4 3 3" xfId="6606"/>
    <cellStyle name="Обычный 3 8 4 3 4" xfId="6607"/>
    <cellStyle name="Обычный 3 8 4 4" xfId="6608"/>
    <cellStyle name="Обычный 3 8 4 4 2" xfId="6609"/>
    <cellStyle name="Обычный 3 8 4 4 3" xfId="6610"/>
    <cellStyle name="Обычный 3 8 4 4 4" xfId="6611"/>
    <cellStyle name="Обычный 3 8 4 5" xfId="6612"/>
    <cellStyle name="Обычный 3 8 4 6" xfId="6613"/>
    <cellStyle name="Обычный 3 8 4 7" xfId="6614"/>
    <cellStyle name="Обычный 3 8 5" xfId="6615"/>
    <cellStyle name="Обычный 3 8 5 2" xfId="6616"/>
    <cellStyle name="Обычный 3 8 5 3" xfId="6617"/>
    <cellStyle name="Обычный 3 8 5 4" xfId="6618"/>
    <cellStyle name="Обычный 3 8 6" xfId="6619"/>
    <cellStyle name="Обычный 3 8 6 2" xfId="6620"/>
    <cellStyle name="Обычный 3 8 6 3" xfId="6621"/>
    <cellStyle name="Обычный 3 8 6 4" xfId="6622"/>
    <cellStyle name="Обычный 3 8 7" xfId="6623"/>
    <cellStyle name="Обычный 3 8 7 2" xfId="6624"/>
    <cellStyle name="Обычный 3 8 7 3" xfId="6625"/>
    <cellStyle name="Обычный 3 8 7 4" xfId="6626"/>
    <cellStyle name="Обычный 3 8 8" xfId="6627"/>
    <cellStyle name="Обычный 3 8 9" xfId="6628"/>
    <cellStyle name="Обычный 3 9" xfId="6629"/>
    <cellStyle name="Обычный 3_Казсод" xfId="6630"/>
    <cellStyle name="Обычный 30" xfId="6631"/>
    <cellStyle name="Обычный 30 2" xfId="6632"/>
    <cellStyle name="Обычный 31" xfId="6633"/>
    <cellStyle name="Обычный 31 2" xfId="6634"/>
    <cellStyle name="Обычный 32" xfId="6635"/>
    <cellStyle name="Обычный 32 2" xfId="6636"/>
    <cellStyle name="Обычный 33" xfId="6637"/>
    <cellStyle name="Обычный 33 2" xfId="6638"/>
    <cellStyle name="Обычный 34" xfId="6639"/>
    <cellStyle name="Обычный 34 2" xfId="6640"/>
    <cellStyle name="Обычный 35" xfId="6641"/>
    <cellStyle name="Обычный 35 2" xfId="6642"/>
    <cellStyle name="Обычный 36" xfId="6643"/>
    <cellStyle name="Обычный 36 2" xfId="6644"/>
    <cellStyle name="Обычный 37" xfId="6645"/>
    <cellStyle name="Обычный 37 2" xfId="6646"/>
    <cellStyle name="Обычный 38" xfId="6647"/>
    <cellStyle name="Обычный 38 2" xfId="6648"/>
    <cellStyle name="Обычный 39" xfId="6649"/>
    <cellStyle name="Обычный 39 2" xfId="6650"/>
    <cellStyle name="Обычный 4" xfId="6651"/>
    <cellStyle name="Обычный 4 2" xfId="6652"/>
    <cellStyle name="Обычный 4 3" xfId="6653"/>
    <cellStyle name="Обычный 4_Ст15" xfId="6654"/>
    <cellStyle name="Обычный 40" xfId="6655"/>
    <cellStyle name="Обычный 40 2" xfId="6656"/>
    <cellStyle name="Обычный 41" xfId="6657"/>
    <cellStyle name="Обычный 41 2" xfId="6658"/>
    <cellStyle name="Обычный 42" xfId="6659"/>
    <cellStyle name="Обычный 42 2" xfId="6660"/>
    <cellStyle name="Обычный 43" xfId="6661"/>
    <cellStyle name="Обычный 44" xfId="6662"/>
    <cellStyle name="Обычный 45" xfId="6663"/>
    <cellStyle name="Обычный 46" xfId="6664"/>
    <cellStyle name="Обычный 47" xfId="6665"/>
    <cellStyle name="Обычный 48" xfId="6666"/>
    <cellStyle name="Обычный 49" xfId="6667"/>
    <cellStyle name="Обычный 5" xfId="6668"/>
    <cellStyle name="Обычный 5 2" xfId="6669"/>
    <cellStyle name="Обычный 5 2 10" xfId="6670"/>
    <cellStyle name="Обычный 5 2 10 2" xfId="6671"/>
    <cellStyle name="Обычный 5 2 10 2 2" xfId="6672"/>
    <cellStyle name="Обычный 5 2 10 2 3" xfId="6673"/>
    <cellStyle name="Обычный 5 2 10 2 4" xfId="6674"/>
    <cellStyle name="Обычный 5 2 10 3" xfId="6675"/>
    <cellStyle name="Обычный 5 2 10 3 2" xfId="6676"/>
    <cellStyle name="Обычный 5 2 10 3 3" xfId="6677"/>
    <cellStyle name="Обычный 5 2 10 3 4" xfId="6678"/>
    <cellStyle name="Обычный 5 2 10 4" xfId="6679"/>
    <cellStyle name="Обычный 5 2 10 5" xfId="6680"/>
    <cellStyle name="Обычный 5 2 10 6" xfId="6681"/>
    <cellStyle name="Обычный 5 2 11" xfId="6682"/>
    <cellStyle name="Обычный 5 2 11 2" xfId="6683"/>
    <cellStyle name="Обычный 5 2 11 3" xfId="6684"/>
    <cellStyle name="Обычный 5 2 11 4" xfId="6685"/>
    <cellStyle name="Обычный 5 2 12" xfId="6686"/>
    <cellStyle name="Обычный 5 2 12 2" xfId="6687"/>
    <cellStyle name="Обычный 5 2 12 3" xfId="6688"/>
    <cellStyle name="Обычный 5 2 12 4" xfId="6689"/>
    <cellStyle name="Обычный 5 2 13" xfId="6690"/>
    <cellStyle name="Обычный 5 2 13 2" xfId="6691"/>
    <cellStyle name="Обычный 5 2 13 3" xfId="6692"/>
    <cellStyle name="Обычный 5 2 13 4" xfId="6693"/>
    <cellStyle name="Обычный 5 2 14" xfId="6694"/>
    <cellStyle name="Обычный 5 2 15" xfId="6695"/>
    <cellStyle name="Обычный 5 2 16" xfId="6696"/>
    <cellStyle name="Обычный 5 2 2" xfId="6697"/>
    <cellStyle name="Обычный 5 2 2 2" xfId="6698"/>
    <cellStyle name="Обычный 5 2 3" xfId="6699"/>
    <cellStyle name="Обычный 5 2 3 2" xfId="6700"/>
    <cellStyle name="Обычный 5 2 3 2 2" xfId="6701"/>
    <cellStyle name="Обычный 5 2 3 2 2 2" xfId="6702"/>
    <cellStyle name="Обычный 5 2 3 2 2 2 2" xfId="6703"/>
    <cellStyle name="Обычный 5 2 3 2 2 2 3" xfId="6704"/>
    <cellStyle name="Обычный 5 2 3 2 2 2 4" xfId="6705"/>
    <cellStyle name="Обычный 5 2 3 2 2 3" xfId="6706"/>
    <cellStyle name="Обычный 5 2 3 2 2 3 2" xfId="6707"/>
    <cellStyle name="Обычный 5 2 3 2 2 3 3" xfId="6708"/>
    <cellStyle name="Обычный 5 2 3 2 2 3 4" xfId="6709"/>
    <cellStyle name="Обычный 5 2 3 2 2 4" xfId="6710"/>
    <cellStyle name="Обычный 5 2 3 2 2 4 2" xfId="6711"/>
    <cellStyle name="Обычный 5 2 3 2 2 4 3" xfId="6712"/>
    <cellStyle name="Обычный 5 2 3 2 2 4 4" xfId="6713"/>
    <cellStyle name="Обычный 5 2 3 2 2 5" xfId="6714"/>
    <cellStyle name="Обычный 5 2 3 2 2 6" xfId="6715"/>
    <cellStyle name="Обычный 5 2 3 2 2 7" xfId="6716"/>
    <cellStyle name="Обычный 5 2 3 2 3" xfId="6717"/>
    <cellStyle name="Обычный 5 2 3 2 3 2" xfId="6718"/>
    <cellStyle name="Обычный 5 2 3 2 3 3" xfId="6719"/>
    <cellStyle name="Обычный 5 2 3 2 3 4" xfId="6720"/>
    <cellStyle name="Обычный 5 2 3 2 4" xfId="6721"/>
    <cellStyle name="Обычный 5 2 3 2 4 2" xfId="6722"/>
    <cellStyle name="Обычный 5 2 3 2 4 3" xfId="6723"/>
    <cellStyle name="Обычный 5 2 3 2 4 4" xfId="6724"/>
    <cellStyle name="Обычный 5 2 3 2 5" xfId="6725"/>
    <cellStyle name="Обычный 5 2 3 2 5 2" xfId="6726"/>
    <cellStyle name="Обычный 5 2 3 2 5 3" xfId="6727"/>
    <cellStyle name="Обычный 5 2 3 2 5 4" xfId="6728"/>
    <cellStyle name="Обычный 5 2 3 2 6" xfId="6729"/>
    <cellStyle name="Обычный 5 2 3 2 7" xfId="6730"/>
    <cellStyle name="Обычный 5 2 3 2 8" xfId="6731"/>
    <cellStyle name="Обычный 5 2 3 3" xfId="6732"/>
    <cellStyle name="Обычный 5 2 3 3 2" xfId="6733"/>
    <cellStyle name="Обычный 5 2 3 3 2 2" xfId="6734"/>
    <cellStyle name="Обычный 5 2 3 3 2 3" xfId="6735"/>
    <cellStyle name="Обычный 5 2 3 3 2 4" xfId="6736"/>
    <cellStyle name="Обычный 5 2 3 3 3" xfId="6737"/>
    <cellStyle name="Обычный 5 2 3 3 3 2" xfId="6738"/>
    <cellStyle name="Обычный 5 2 3 3 3 3" xfId="6739"/>
    <cellStyle name="Обычный 5 2 3 3 3 4" xfId="6740"/>
    <cellStyle name="Обычный 5 2 3 3 4" xfId="6741"/>
    <cellStyle name="Обычный 5 2 3 3 4 2" xfId="6742"/>
    <cellStyle name="Обычный 5 2 3 3 4 3" xfId="6743"/>
    <cellStyle name="Обычный 5 2 3 3 4 4" xfId="6744"/>
    <cellStyle name="Обычный 5 2 3 3 5" xfId="6745"/>
    <cellStyle name="Обычный 5 2 3 3 6" xfId="6746"/>
    <cellStyle name="Обычный 5 2 3 3 7" xfId="6747"/>
    <cellStyle name="Обычный 5 2 3 4" xfId="6748"/>
    <cellStyle name="Обычный 5 2 3 4 2" xfId="6749"/>
    <cellStyle name="Обычный 5 2 3 4 3" xfId="6750"/>
    <cellStyle name="Обычный 5 2 3 4 4" xfId="6751"/>
    <cellStyle name="Обычный 5 2 3 5" xfId="6752"/>
    <cellStyle name="Обычный 5 2 3 5 2" xfId="6753"/>
    <cellStyle name="Обычный 5 2 3 5 3" xfId="6754"/>
    <cellStyle name="Обычный 5 2 3 5 4" xfId="6755"/>
    <cellStyle name="Обычный 5 2 3 6" xfId="6756"/>
    <cellStyle name="Обычный 5 2 3 6 2" xfId="6757"/>
    <cellStyle name="Обычный 5 2 3 6 3" xfId="6758"/>
    <cellStyle name="Обычный 5 2 3 6 4" xfId="6759"/>
    <cellStyle name="Обычный 5 2 3 7" xfId="6760"/>
    <cellStyle name="Обычный 5 2 3 8" xfId="6761"/>
    <cellStyle name="Обычный 5 2 3 9" xfId="6762"/>
    <cellStyle name="Обычный 5 2 4" xfId="6763"/>
    <cellStyle name="Обычный 5 2 4 2" xfId="6764"/>
    <cellStyle name="Обычный 5 2 4 2 2" xfId="6765"/>
    <cellStyle name="Обычный 5 2 4 2 2 2" xfId="6766"/>
    <cellStyle name="Обычный 5 2 4 2 2 2 2" xfId="6767"/>
    <cellStyle name="Обычный 5 2 4 2 2 2 3" xfId="6768"/>
    <cellStyle name="Обычный 5 2 4 2 2 2 4" xfId="6769"/>
    <cellStyle name="Обычный 5 2 4 2 2 3" xfId="6770"/>
    <cellStyle name="Обычный 5 2 4 2 2 3 2" xfId="6771"/>
    <cellStyle name="Обычный 5 2 4 2 2 3 3" xfId="6772"/>
    <cellStyle name="Обычный 5 2 4 2 2 3 4" xfId="6773"/>
    <cellStyle name="Обычный 5 2 4 2 2 4" xfId="6774"/>
    <cellStyle name="Обычный 5 2 4 2 2 4 2" xfId="6775"/>
    <cellStyle name="Обычный 5 2 4 2 2 4 3" xfId="6776"/>
    <cellStyle name="Обычный 5 2 4 2 2 4 4" xfId="6777"/>
    <cellStyle name="Обычный 5 2 4 2 2 5" xfId="6778"/>
    <cellStyle name="Обычный 5 2 4 2 2 6" xfId="6779"/>
    <cellStyle name="Обычный 5 2 4 2 2 7" xfId="6780"/>
    <cellStyle name="Обычный 5 2 4 2 3" xfId="6781"/>
    <cellStyle name="Обычный 5 2 4 2 3 2" xfId="6782"/>
    <cellStyle name="Обычный 5 2 4 2 3 3" xfId="6783"/>
    <cellStyle name="Обычный 5 2 4 2 3 4" xfId="6784"/>
    <cellStyle name="Обычный 5 2 4 2 4" xfId="6785"/>
    <cellStyle name="Обычный 5 2 4 2 4 2" xfId="6786"/>
    <cellStyle name="Обычный 5 2 4 2 4 3" xfId="6787"/>
    <cellStyle name="Обычный 5 2 4 2 4 4" xfId="6788"/>
    <cellStyle name="Обычный 5 2 4 2 5" xfId="6789"/>
    <cellStyle name="Обычный 5 2 4 2 5 2" xfId="6790"/>
    <cellStyle name="Обычный 5 2 4 2 5 3" xfId="6791"/>
    <cellStyle name="Обычный 5 2 4 2 5 4" xfId="6792"/>
    <cellStyle name="Обычный 5 2 4 2 6" xfId="6793"/>
    <cellStyle name="Обычный 5 2 4 2 7" xfId="6794"/>
    <cellStyle name="Обычный 5 2 4 2 8" xfId="6795"/>
    <cellStyle name="Обычный 5 2 4 3" xfId="6796"/>
    <cellStyle name="Обычный 5 2 4 3 2" xfId="6797"/>
    <cellStyle name="Обычный 5 2 4 3 2 2" xfId="6798"/>
    <cellStyle name="Обычный 5 2 4 3 2 3" xfId="6799"/>
    <cellStyle name="Обычный 5 2 4 3 2 4" xfId="6800"/>
    <cellStyle name="Обычный 5 2 4 3 3" xfId="6801"/>
    <cellStyle name="Обычный 5 2 4 3 3 2" xfId="6802"/>
    <cellStyle name="Обычный 5 2 4 3 3 3" xfId="6803"/>
    <cellStyle name="Обычный 5 2 4 3 3 4" xfId="6804"/>
    <cellStyle name="Обычный 5 2 4 3 4" xfId="6805"/>
    <cellStyle name="Обычный 5 2 4 3 4 2" xfId="6806"/>
    <cellStyle name="Обычный 5 2 4 3 4 3" xfId="6807"/>
    <cellStyle name="Обычный 5 2 4 3 4 4" xfId="6808"/>
    <cellStyle name="Обычный 5 2 4 3 5" xfId="6809"/>
    <cellStyle name="Обычный 5 2 4 3 6" xfId="6810"/>
    <cellStyle name="Обычный 5 2 4 3 7" xfId="6811"/>
    <cellStyle name="Обычный 5 2 4 4" xfId="6812"/>
    <cellStyle name="Обычный 5 2 4 4 2" xfId="6813"/>
    <cellStyle name="Обычный 5 2 4 4 3" xfId="6814"/>
    <cellStyle name="Обычный 5 2 4 4 4" xfId="6815"/>
    <cellStyle name="Обычный 5 2 4 5" xfId="6816"/>
    <cellStyle name="Обычный 5 2 4 5 2" xfId="6817"/>
    <cellStyle name="Обычный 5 2 4 5 3" xfId="6818"/>
    <cellStyle name="Обычный 5 2 4 5 4" xfId="6819"/>
    <cellStyle name="Обычный 5 2 4 6" xfId="6820"/>
    <cellStyle name="Обычный 5 2 4 6 2" xfId="6821"/>
    <cellStyle name="Обычный 5 2 4 6 3" xfId="6822"/>
    <cellStyle name="Обычный 5 2 4 6 4" xfId="6823"/>
    <cellStyle name="Обычный 5 2 4 7" xfId="6824"/>
    <cellStyle name="Обычный 5 2 4 8" xfId="6825"/>
    <cellStyle name="Обычный 5 2 4 9" xfId="6826"/>
    <cellStyle name="Обычный 5 2 5" xfId="6827"/>
    <cellStyle name="Обычный 5 2 5 2" xfId="6828"/>
    <cellStyle name="Обычный 5 2 5 2 2" xfId="6829"/>
    <cellStyle name="Обычный 5 2 5 2 2 2" xfId="6830"/>
    <cellStyle name="Обычный 5 2 5 2 2 2 2" xfId="6831"/>
    <cellStyle name="Обычный 5 2 5 2 2 2 3" xfId="6832"/>
    <cellStyle name="Обычный 5 2 5 2 2 2 4" xfId="6833"/>
    <cellStyle name="Обычный 5 2 5 2 2 3" xfId="6834"/>
    <cellStyle name="Обычный 5 2 5 2 2 3 2" xfId="6835"/>
    <cellStyle name="Обычный 5 2 5 2 2 3 3" xfId="6836"/>
    <cellStyle name="Обычный 5 2 5 2 2 3 4" xfId="6837"/>
    <cellStyle name="Обычный 5 2 5 2 2 4" xfId="6838"/>
    <cellStyle name="Обычный 5 2 5 2 2 4 2" xfId="6839"/>
    <cellStyle name="Обычный 5 2 5 2 2 4 3" xfId="6840"/>
    <cellStyle name="Обычный 5 2 5 2 2 4 4" xfId="6841"/>
    <cellStyle name="Обычный 5 2 5 2 2 5" xfId="6842"/>
    <cellStyle name="Обычный 5 2 5 2 2 6" xfId="6843"/>
    <cellStyle name="Обычный 5 2 5 2 2 7" xfId="6844"/>
    <cellStyle name="Обычный 5 2 5 2 3" xfId="6845"/>
    <cellStyle name="Обычный 5 2 5 2 3 2" xfId="6846"/>
    <cellStyle name="Обычный 5 2 5 2 3 3" xfId="6847"/>
    <cellStyle name="Обычный 5 2 5 2 3 4" xfId="6848"/>
    <cellStyle name="Обычный 5 2 5 2 4" xfId="6849"/>
    <cellStyle name="Обычный 5 2 5 2 4 2" xfId="6850"/>
    <cellStyle name="Обычный 5 2 5 2 4 3" xfId="6851"/>
    <cellStyle name="Обычный 5 2 5 2 4 4" xfId="6852"/>
    <cellStyle name="Обычный 5 2 5 2 5" xfId="6853"/>
    <cellStyle name="Обычный 5 2 5 2 5 2" xfId="6854"/>
    <cellStyle name="Обычный 5 2 5 2 5 3" xfId="6855"/>
    <cellStyle name="Обычный 5 2 5 2 5 4" xfId="6856"/>
    <cellStyle name="Обычный 5 2 5 2 6" xfId="6857"/>
    <cellStyle name="Обычный 5 2 5 2 7" xfId="6858"/>
    <cellStyle name="Обычный 5 2 5 2 8" xfId="6859"/>
    <cellStyle name="Обычный 5 2 5 3" xfId="6860"/>
    <cellStyle name="Обычный 5 2 5 3 2" xfId="6861"/>
    <cellStyle name="Обычный 5 2 5 3 2 2" xfId="6862"/>
    <cellStyle name="Обычный 5 2 5 3 2 3" xfId="6863"/>
    <cellStyle name="Обычный 5 2 5 3 2 4" xfId="6864"/>
    <cellStyle name="Обычный 5 2 5 3 3" xfId="6865"/>
    <cellStyle name="Обычный 5 2 5 3 3 2" xfId="6866"/>
    <cellStyle name="Обычный 5 2 5 3 3 3" xfId="6867"/>
    <cellStyle name="Обычный 5 2 5 3 3 4" xfId="6868"/>
    <cellStyle name="Обычный 5 2 5 3 4" xfId="6869"/>
    <cellStyle name="Обычный 5 2 5 3 4 2" xfId="6870"/>
    <cellStyle name="Обычный 5 2 5 3 4 3" xfId="6871"/>
    <cellStyle name="Обычный 5 2 5 3 4 4" xfId="6872"/>
    <cellStyle name="Обычный 5 2 5 3 5" xfId="6873"/>
    <cellStyle name="Обычный 5 2 5 3 6" xfId="6874"/>
    <cellStyle name="Обычный 5 2 5 3 7" xfId="6875"/>
    <cellStyle name="Обычный 5 2 5 4" xfId="6876"/>
    <cellStyle name="Обычный 5 2 5 4 2" xfId="6877"/>
    <cellStyle name="Обычный 5 2 5 4 3" xfId="6878"/>
    <cellStyle name="Обычный 5 2 5 4 4" xfId="6879"/>
    <cellStyle name="Обычный 5 2 5 5" xfId="6880"/>
    <cellStyle name="Обычный 5 2 5 5 2" xfId="6881"/>
    <cellStyle name="Обычный 5 2 5 5 3" xfId="6882"/>
    <cellStyle name="Обычный 5 2 5 5 4" xfId="6883"/>
    <cellStyle name="Обычный 5 2 5 6" xfId="6884"/>
    <cellStyle name="Обычный 5 2 5 6 2" xfId="6885"/>
    <cellStyle name="Обычный 5 2 5 6 3" xfId="6886"/>
    <cellStyle name="Обычный 5 2 5 6 4" xfId="6887"/>
    <cellStyle name="Обычный 5 2 5 7" xfId="6888"/>
    <cellStyle name="Обычный 5 2 5 8" xfId="6889"/>
    <cellStyle name="Обычный 5 2 5 9" xfId="6890"/>
    <cellStyle name="Обычный 5 2 6" xfId="6891"/>
    <cellStyle name="Обычный 5 2 6 2" xfId="6892"/>
    <cellStyle name="Обычный 5 2 6 2 2" xfId="6893"/>
    <cellStyle name="Обычный 5 2 6 2 2 2" xfId="6894"/>
    <cellStyle name="Обычный 5 2 6 2 2 2 2" xfId="6895"/>
    <cellStyle name="Обычный 5 2 6 2 2 2 3" xfId="6896"/>
    <cellStyle name="Обычный 5 2 6 2 2 2 4" xfId="6897"/>
    <cellStyle name="Обычный 5 2 6 2 2 3" xfId="6898"/>
    <cellStyle name="Обычный 5 2 6 2 2 3 2" xfId="6899"/>
    <cellStyle name="Обычный 5 2 6 2 2 3 3" xfId="6900"/>
    <cellStyle name="Обычный 5 2 6 2 2 3 4" xfId="6901"/>
    <cellStyle name="Обычный 5 2 6 2 2 4" xfId="6902"/>
    <cellStyle name="Обычный 5 2 6 2 2 4 2" xfId="6903"/>
    <cellStyle name="Обычный 5 2 6 2 2 4 3" xfId="6904"/>
    <cellStyle name="Обычный 5 2 6 2 2 4 4" xfId="6905"/>
    <cellStyle name="Обычный 5 2 6 2 2 5" xfId="6906"/>
    <cellStyle name="Обычный 5 2 6 2 2 6" xfId="6907"/>
    <cellStyle name="Обычный 5 2 6 2 2 7" xfId="6908"/>
    <cellStyle name="Обычный 5 2 6 2 3" xfId="6909"/>
    <cellStyle name="Обычный 5 2 6 2 3 2" xfId="6910"/>
    <cellStyle name="Обычный 5 2 6 2 3 3" xfId="6911"/>
    <cellStyle name="Обычный 5 2 6 2 3 4" xfId="6912"/>
    <cellStyle name="Обычный 5 2 6 2 4" xfId="6913"/>
    <cellStyle name="Обычный 5 2 6 2 4 2" xfId="6914"/>
    <cellStyle name="Обычный 5 2 6 2 4 3" xfId="6915"/>
    <cellStyle name="Обычный 5 2 6 2 4 4" xfId="6916"/>
    <cellStyle name="Обычный 5 2 6 2 5" xfId="6917"/>
    <cellStyle name="Обычный 5 2 6 2 5 2" xfId="6918"/>
    <cellStyle name="Обычный 5 2 6 2 5 3" xfId="6919"/>
    <cellStyle name="Обычный 5 2 6 2 5 4" xfId="6920"/>
    <cellStyle name="Обычный 5 2 6 2 6" xfId="6921"/>
    <cellStyle name="Обычный 5 2 6 2 7" xfId="6922"/>
    <cellStyle name="Обычный 5 2 6 2 8" xfId="6923"/>
    <cellStyle name="Обычный 5 2 6 3" xfId="6924"/>
    <cellStyle name="Обычный 5 2 6 3 2" xfId="6925"/>
    <cellStyle name="Обычный 5 2 6 3 2 2" xfId="6926"/>
    <cellStyle name="Обычный 5 2 6 3 2 3" xfId="6927"/>
    <cellStyle name="Обычный 5 2 6 3 2 4" xfId="6928"/>
    <cellStyle name="Обычный 5 2 6 3 3" xfId="6929"/>
    <cellStyle name="Обычный 5 2 6 3 3 2" xfId="6930"/>
    <cellStyle name="Обычный 5 2 6 3 3 3" xfId="6931"/>
    <cellStyle name="Обычный 5 2 6 3 3 4" xfId="6932"/>
    <cellStyle name="Обычный 5 2 6 3 4" xfId="6933"/>
    <cellStyle name="Обычный 5 2 6 3 4 2" xfId="6934"/>
    <cellStyle name="Обычный 5 2 6 3 4 3" xfId="6935"/>
    <cellStyle name="Обычный 5 2 6 3 4 4" xfId="6936"/>
    <cellStyle name="Обычный 5 2 6 3 5" xfId="6937"/>
    <cellStyle name="Обычный 5 2 6 3 6" xfId="6938"/>
    <cellStyle name="Обычный 5 2 6 3 7" xfId="6939"/>
    <cellStyle name="Обычный 5 2 6 4" xfId="6940"/>
    <cellStyle name="Обычный 5 2 6 4 2" xfId="6941"/>
    <cellStyle name="Обычный 5 2 6 4 3" xfId="6942"/>
    <cellStyle name="Обычный 5 2 6 4 4" xfId="6943"/>
    <cellStyle name="Обычный 5 2 6 5" xfId="6944"/>
    <cellStyle name="Обычный 5 2 6 5 2" xfId="6945"/>
    <cellStyle name="Обычный 5 2 6 5 3" xfId="6946"/>
    <cellStyle name="Обычный 5 2 6 5 4" xfId="6947"/>
    <cellStyle name="Обычный 5 2 6 6" xfId="6948"/>
    <cellStyle name="Обычный 5 2 6 6 2" xfId="6949"/>
    <cellStyle name="Обычный 5 2 6 6 3" xfId="6950"/>
    <cellStyle name="Обычный 5 2 6 6 4" xfId="6951"/>
    <cellStyle name="Обычный 5 2 6 7" xfId="6952"/>
    <cellStyle name="Обычный 5 2 6 8" xfId="6953"/>
    <cellStyle name="Обычный 5 2 6 9" xfId="6954"/>
    <cellStyle name="Обычный 5 2 7" xfId="6955"/>
    <cellStyle name="Обычный 5 2 7 2" xfId="6956"/>
    <cellStyle name="Обычный 5 2 7 2 2" xfId="6957"/>
    <cellStyle name="Обычный 5 2 7 2 2 2" xfId="6958"/>
    <cellStyle name="Обычный 5 2 7 2 2 3" xfId="6959"/>
    <cellStyle name="Обычный 5 2 7 2 2 4" xfId="6960"/>
    <cellStyle name="Обычный 5 2 7 2 3" xfId="6961"/>
    <cellStyle name="Обычный 5 2 7 2 3 2" xfId="6962"/>
    <cellStyle name="Обычный 5 2 7 2 3 3" xfId="6963"/>
    <cellStyle name="Обычный 5 2 7 2 3 4" xfId="6964"/>
    <cellStyle name="Обычный 5 2 7 2 4" xfId="6965"/>
    <cellStyle name="Обычный 5 2 7 2 4 2" xfId="6966"/>
    <cellStyle name="Обычный 5 2 7 2 4 3" xfId="6967"/>
    <cellStyle name="Обычный 5 2 7 2 4 4" xfId="6968"/>
    <cellStyle name="Обычный 5 2 7 2 5" xfId="6969"/>
    <cellStyle name="Обычный 5 2 7 2 6" xfId="6970"/>
    <cellStyle name="Обычный 5 2 7 2 7" xfId="6971"/>
    <cellStyle name="Обычный 5 2 7 3" xfId="6972"/>
    <cellStyle name="Обычный 5 2 7 3 2" xfId="6973"/>
    <cellStyle name="Обычный 5 2 7 3 3" xfId="6974"/>
    <cellStyle name="Обычный 5 2 7 3 4" xfId="6975"/>
    <cellStyle name="Обычный 5 2 7 4" xfId="6976"/>
    <cellStyle name="Обычный 5 2 7 4 2" xfId="6977"/>
    <cellStyle name="Обычный 5 2 7 4 3" xfId="6978"/>
    <cellStyle name="Обычный 5 2 7 4 4" xfId="6979"/>
    <cellStyle name="Обычный 5 2 7 5" xfId="6980"/>
    <cellStyle name="Обычный 5 2 7 5 2" xfId="6981"/>
    <cellStyle name="Обычный 5 2 7 5 3" xfId="6982"/>
    <cellStyle name="Обычный 5 2 7 5 4" xfId="6983"/>
    <cellStyle name="Обычный 5 2 7 6" xfId="6984"/>
    <cellStyle name="Обычный 5 2 7 7" xfId="6985"/>
    <cellStyle name="Обычный 5 2 7 8" xfId="6986"/>
    <cellStyle name="Обычный 5 2 8" xfId="6987"/>
    <cellStyle name="Обычный 5 2 8 2" xfId="6988"/>
    <cellStyle name="Обычный 5 2 8 2 2" xfId="6989"/>
    <cellStyle name="Обычный 5 2 8 2 3" xfId="6990"/>
    <cellStyle name="Обычный 5 2 8 2 4" xfId="6991"/>
    <cellStyle name="Обычный 5 2 8 3" xfId="6992"/>
    <cellStyle name="Обычный 5 2 8 3 2" xfId="6993"/>
    <cellStyle name="Обычный 5 2 8 3 3" xfId="6994"/>
    <cellStyle name="Обычный 5 2 8 3 4" xfId="6995"/>
    <cellStyle name="Обычный 5 2 8 4" xfId="6996"/>
    <cellStyle name="Обычный 5 2 8 4 2" xfId="6997"/>
    <cellStyle name="Обычный 5 2 8 4 3" xfId="6998"/>
    <cellStyle name="Обычный 5 2 8 4 4" xfId="6999"/>
    <cellStyle name="Обычный 5 2 8 5" xfId="7000"/>
    <cellStyle name="Обычный 5 2 8 6" xfId="7001"/>
    <cellStyle name="Обычный 5 2 8 7" xfId="7002"/>
    <cellStyle name="Обычный 5 2 9" xfId="7003"/>
    <cellStyle name="Обычный 5 2 9 2" xfId="7004"/>
    <cellStyle name="Обычный 5 2 9 2 2" xfId="7005"/>
    <cellStyle name="Обычный 5 2 9 2 3" xfId="7006"/>
    <cellStyle name="Обычный 5 2 9 2 4" xfId="7007"/>
    <cellStyle name="Обычный 5 2 9 3" xfId="7008"/>
    <cellStyle name="Обычный 5 2 9 3 2" xfId="7009"/>
    <cellStyle name="Обычный 5 2 9 3 3" xfId="7010"/>
    <cellStyle name="Обычный 5 2 9 3 4" xfId="7011"/>
    <cellStyle name="Обычный 5 2 9 4" xfId="7012"/>
    <cellStyle name="Обычный 5 2 9 4 2" xfId="7013"/>
    <cellStyle name="Обычный 5 2 9 4 3" xfId="7014"/>
    <cellStyle name="Обычный 5 2 9 4 4" xfId="7015"/>
    <cellStyle name="Обычный 5 2 9 5" xfId="7016"/>
    <cellStyle name="Обычный 5 2 9 6" xfId="7017"/>
    <cellStyle name="Обычный 5 2 9 7" xfId="7018"/>
    <cellStyle name="Обычный 5 3" xfId="7019"/>
    <cellStyle name="Обычный 5 3 10" xfId="7020"/>
    <cellStyle name="Обычный 5 3 2" xfId="7021"/>
    <cellStyle name="Обычный 5 3 2 2" xfId="7022"/>
    <cellStyle name="Обычный 5 3 2 2 2" xfId="7023"/>
    <cellStyle name="Обычный 5 3 2 2 2 2" xfId="7024"/>
    <cellStyle name="Обычный 5 3 2 2 2 3" xfId="7025"/>
    <cellStyle name="Обычный 5 3 2 2 2 4" xfId="7026"/>
    <cellStyle name="Обычный 5 3 2 2 3" xfId="7027"/>
    <cellStyle name="Обычный 5 3 2 2 3 2" xfId="7028"/>
    <cellStyle name="Обычный 5 3 2 2 3 3" xfId="7029"/>
    <cellStyle name="Обычный 5 3 2 2 3 4" xfId="7030"/>
    <cellStyle name="Обычный 5 3 2 2 4" xfId="7031"/>
    <cellStyle name="Обычный 5 3 2 2 4 2" xfId="7032"/>
    <cellStyle name="Обычный 5 3 2 2 4 3" xfId="7033"/>
    <cellStyle name="Обычный 5 3 2 2 4 4" xfId="7034"/>
    <cellStyle name="Обычный 5 3 2 2 5" xfId="7035"/>
    <cellStyle name="Обычный 5 3 2 2 6" xfId="7036"/>
    <cellStyle name="Обычный 5 3 2 2 7" xfId="7037"/>
    <cellStyle name="Обычный 5 3 2 3" xfId="7038"/>
    <cellStyle name="Обычный 5 3 2 3 2" xfId="7039"/>
    <cellStyle name="Обычный 5 3 2 3 3" xfId="7040"/>
    <cellStyle name="Обычный 5 3 2 3 4" xfId="7041"/>
    <cellStyle name="Обычный 5 3 2 4" xfId="7042"/>
    <cellStyle name="Обычный 5 3 2 4 2" xfId="7043"/>
    <cellStyle name="Обычный 5 3 2 4 3" xfId="7044"/>
    <cellStyle name="Обычный 5 3 2 4 4" xfId="7045"/>
    <cellStyle name="Обычный 5 3 2 5" xfId="7046"/>
    <cellStyle name="Обычный 5 3 2 5 2" xfId="7047"/>
    <cellStyle name="Обычный 5 3 2 5 3" xfId="7048"/>
    <cellStyle name="Обычный 5 3 2 5 4" xfId="7049"/>
    <cellStyle name="Обычный 5 3 2 6" xfId="7050"/>
    <cellStyle name="Обычный 5 3 2 7" xfId="7051"/>
    <cellStyle name="Обычный 5 3 2 8" xfId="7052"/>
    <cellStyle name="Обычный 5 3 3" xfId="7053"/>
    <cellStyle name="Обычный 5 3 3 2" xfId="7054"/>
    <cellStyle name="Обычный 5 3 3 2 2" xfId="7055"/>
    <cellStyle name="Обычный 5 3 3 2 3" xfId="7056"/>
    <cellStyle name="Обычный 5 3 3 2 4" xfId="7057"/>
    <cellStyle name="Обычный 5 3 3 3" xfId="7058"/>
    <cellStyle name="Обычный 5 3 3 3 2" xfId="7059"/>
    <cellStyle name="Обычный 5 3 3 3 3" xfId="7060"/>
    <cellStyle name="Обычный 5 3 3 3 4" xfId="7061"/>
    <cellStyle name="Обычный 5 3 3 4" xfId="7062"/>
    <cellStyle name="Обычный 5 3 3 4 2" xfId="7063"/>
    <cellStyle name="Обычный 5 3 3 4 3" xfId="7064"/>
    <cellStyle name="Обычный 5 3 3 4 4" xfId="7065"/>
    <cellStyle name="Обычный 5 3 3 5" xfId="7066"/>
    <cellStyle name="Обычный 5 3 3 6" xfId="7067"/>
    <cellStyle name="Обычный 5 3 3 7" xfId="7068"/>
    <cellStyle name="Обычный 5 3 4" xfId="7069"/>
    <cellStyle name="Обычный 5 3 4 2" xfId="7070"/>
    <cellStyle name="Обычный 5 3 4 2 2" xfId="7071"/>
    <cellStyle name="Обычный 5 3 4 2 3" xfId="7072"/>
    <cellStyle name="Обычный 5 3 4 2 4" xfId="7073"/>
    <cellStyle name="Обычный 5 3 4 3" xfId="7074"/>
    <cellStyle name="Обычный 5 3 4 3 2" xfId="7075"/>
    <cellStyle name="Обычный 5 3 4 3 3" xfId="7076"/>
    <cellStyle name="Обычный 5 3 4 3 4" xfId="7077"/>
    <cellStyle name="Обычный 5 3 4 4" xfId="7078"/>
    <cellStyle name="Обычный 5 3 4 4 2" xfId="7079"/>
    <cellStyle name="Обычный 5 3 4 4 3" xfId="7080"/>
    <cellStyle name="Обычный 5 3 4 4 4" xfId="7081"/>
    <cellStyle name="Обычный 5 3 4 5" xfId="7082"/>
    <cellStyle name="Обычный 5 3 4 6" xfId="7083"/>
    <cellStyle name="Обычный 5 3 4 7" xfId="7084"/>
    <cellStyle name="Обычный 5 3 5" xfId="7085"/>
    <cellStyle name="Обычный 5 3 5 2" xfId="7086"/>
    <cellStyle name="Обычный 5 3 5 3" xfId="7087"/>
    <cellStyle name="Обычный 5 3 5 4" xfId="7088"/>
    <cellStyle name="Обычный 5 3 6" xfId="7089"/>
    <cellStyle name="Обычный 5 3 6 2" xfId="7090"/>
    <cellStyle name="Обычный 5 3 6 3" xfId="7091"/>
    <cellStyle name="Обычный 5 3 6 4" xfId="7092"/>
    <cellStyle name="Обычный 5 3 7" xfId="7093"/>
    <cellStyle name="Обычный 5 3 7 2" xfId="7094"/>
    <cellStyle name="Обычный 5 3 7 3" xfId="7095"/>
    <cellStyle name="Обычный 5 3 7 4" xfId="7096"/>
    <cellStyle name="Обычный 5 3 8" xfId="7097"/>
    <cellStyle name="Обычный 5 3 9" xfId="7098"/>
    <cellStyle name="Обычный 5 4" xfId="7099"/>
    <cellStyle name="Обычный 50" xfId="7100"/>
    <cellStyle name="Обычный 51" xfId="7101"/>
    <cellStyle name="Обычный 52" xfId="7102"/>
    <cellStyle name="Обычный 53" xfId="7103"/>
    <cellStyle name="Обычный 54" xfId="7104"/>
    <cellStyle name="Обычный 55" xfId="7105"/>
    <cellStyle name="Обычный 56" xfId="7106"/>
    <cellStyle name="Обычный 57" xfId="7107"/>
    <cellStyle name="Обычный 58" xfId="7108"/>
    <cellStyle name="Обычный 59" xfId="7109"/>
    <cellStyle name="Обычный 6" xfId="7110"/>
    <cellStyle name="Обычный 6 2" xfId="7111"/>
    <cellStyle name="Обычный 6 2 10" xfId="7112"/>
    <cellStyle name="Обычный 6 2 2" xfId="7113"/>
    <cellStyle name="Обычный 6 2 2 2" xfId="7114"/>
    <cellStyle name="Обычный 6 2 2 2 2" xfId="7115"/>
    <cellStyle name="Обычный 6 2 2 2 2 2" xfId="7116"/>
    <cellStyle name="Обычный 6 2 2 2 2 3" xfId="7117"/>
    <cellStyle name="Обычный 6 2 2 2 2 4" xfId="7118"/>
    <cellStyle name="Обычный 6 2 2 2 3" xfId="7119"/>
    <cellStyle name="Обычный 6 2 2 2 3 2" xfId="7120"/>
    <cellStyle name="Обычный 6 2 2 2 3 3" xfId="7121"/>
    <cellStyle name="Обычный 6 2 2 2 3 4" xfId="7122"/>
    <cellStyle name="Обычный 6 2 2 2 4" xfId="7123"/>
    <cellStyle name="Обычный 6 2 2 2 4 2" xfId="7124"/>
    <cellStyle name="Обычный 6 2 2 2 4 3" xfId="7125"/>
    <cellStyle name="Обычный 6 2 2 2 4 4" xfId="7126"/>
    <cellStyle name="Обычный 6 2 2 2 5" xfId="7127"/>
    <cellStyle name="Обычный 6 2 2 2 6" xfId="7128"/>
    <cellStyle name="Обычный 6 2 2 2 7" xfId="7129"/>
    <cellStyle name="Обычный 6 2 2 3" xfId="7130"/>
    <cellStyle name="Обычный 6 2 2 3 2" xfId="7131"/>
    <cellStyle name="Обычный 6 2 2 3 3" xfId="7132"/>
    <cellStyle name="Обычный 6 2 2 3 4" xfId="7133"/>
    <cellStyle name="Обычный 6 2 2 4" xfId="7134"/>
    <cellStyle name="Обычный 6 2 2 4 2" xfId="7135"/>
    <cellStyle name="Обычный 6 2 2 4 3" xfId="7136"/>
    <cellStyle name="Обычный 6 2 2 4 4" xfId="7137"/>
    <cellStyle name="Обычный 6 2 2 5" xfId="7138"/>
    <cellStyle name="Обычный 6 2 2 5 2" xfId="7139"/>
    <cellStyle name="Обычный 6 2 2 5 3" xfId="7140"/>
    <cellStyle name="Обычный 6 2 2 5 4" xfId="7141"/>
    <cellStyle name="Обычный 6 2 2 6" xfId="7142"/>
    <cellStyle name="Обычный 6 2 2 7" xfId="7143"/>
    <cellStyle name="Обычный 6 2 2 8" xfId="7144"/>
    <cellStyle name="Обычный 6 2 3" xfId="7145"/>
    <cellStyle name="Обычный 6 2 3 2" xfId="7146"/>
    <cellStyle name="Обычный 6 2 3 2 2" xfId="7147"/>
    <cellStyle name="Обычный 6 2 3 2 3" xfId="7148"/>
    <cellStyle name="Обычный 6 2 3 2 4" xfId="7149"/>
    <cellStyle name="Обычный 6 2 3 3" xfId="7150"/>
    <cellStyle name="Обычный 6 2 3 3 2" xfId="7151"/>
    <cellStyle name="Обычный 6 2 3 3 3" xfId="7152"/>
    <cellStyle name="Обычный 6 2 3 3 4" xfId="7153"/>
    <cellStyle name="Обычный 6 2 3 4" xfId="7154"/>
    <cellStyle name="Обычный 6 2 3 4 2" xfId="7155"/>
    <cellStyle name="Обычный 6 2 3 4 3" xfId="7156"/>
    <cellStyle name="Обычный 6 2 3 4 4" xfId="7157"/>
    <cellStyle name="Обычный 6 2 3 5" xfId="7158"/>
    <cellStyle name="Обычный 6 2 3 6" xfId="7159"/>
    <cellStyle name="Обычный 6 2 3 7" xfId="7160"/>
    <cellStyle name="Обычный 6 2 4" xfId="7161"/>
    <cellStyle name="Обычный 6 2 4 2" xfId="7162"/>
    <cellStyle name="Обычный 6 2 4 2 2" xfId="7163"/>
    <cellStyle name="Обычный 6 2 4 2 3" xfId="7164"/>
    <cellStyle name="Обычный 6 2 4 2 4" xfId="7165"/>
    <cellStyle name="Обычный 6 2 4 3" xfId="7166"/>
    <cellStyle name="Обычный 6 2 4 3 2" xfId="7167"/>
    <cellStyle name="Обычный 6 2 4 3 3" xfId="7168"/>
    <cellStyle name="Обычный 6 2 4 3 4" xfId="7169"/>
    <cellStyle name="Обычный 6 2 4 4" xfId="7170"/>
    <cellStyle name="Обычный 6 2 4 4 2" xfId="7171"/>
    <cellStyle name="Обычный 6 2 4 4 3" xfId="7172"/>
    <cellStyle name="Обычный 6 2 4 4 4" xfId="7173"/>
    <cellStyle name="Обычный 6 2 4 5" xfId="7174"/>
    <cellStyle name="Обычный 6 2 4 6" xfId="7175"/>
    <cellStyle name="Обычный 6 2 4 7" xfId="7176"/>
    <cellStyle name="Обычный 6 2 5" xfId="7177"/>
    <cellStyle name="Обычный 6 2 5 2" xfId="7178"/>
    <cellStyle name="Обычный 6 2 5 3" xfId="7179"/>
    <cellStyle name="Обычный 6 2 5 4" xfId="7180"/>
    <cellStyle name="Обычный 6 2 6" xfId="7181"/>
    <cellStyle name="Обычный 6 2 6 2" xfId="7182"/>
    <cellStyle name="Обычный 6 2 6 3" xfId="7183"/>
    <cellStyle name="Обычный 6 2 6 4" xfId="7184"/>
    <cellStyle name="Обычный 6 2 7" xfId="7185"/>
    <cellStyle name="Обычный 6 2 7 2" xfId="7186"/>
    <cellStyle name="Обычный 6 2 7 3" xfId="7187"/>
    <cellStyle name="Обычный 6 2 7 4" xfId="7188"/>
    <cellStyle name="Обычный 6 2 8" xfId="7189"/>
    <cellStyle name="Обычный 6 2 9" xfId="7190"/>
    <cellStyle name="Обычный 6 3" xfId="7191"/>
    <cellStyle name="Обычный 6 3 10" xfId="7192"/>
    <cellStyle name="Обычный 6 3 2" xfId="7193"/>
    <cellStyle name="Обычный 6 3 2 2" xfId="7194"/>
    <cellStyle name="Обычный 6 3 2 2 2" xfId="7195"/>
    <cellStyle name="Обычный 6 3 2 2 2 2" xfId="7196"/>
    <cellStyle name="Обычный 6 3 2 2 2 3" xfId="7197"/>
    <cellStyle name="Обычный 6 3 2 2 2 4" xfId="7198"/>
    <cellStyle name="Обычный 6 3 2 2 3" xfId="7199"/>
    <cellStyle name="Обычный 6 3 2 2 3 2" xfId="7200"/>
    <cellStyle name="Обычный 6 3 2 2 3 3" xfId="7201"/>
    <cellStyle name="Обычный 6 3 2 2 3 4" xfId="7202"/>
    <cellStyle name="Обычный 6 3 2 2 4" xfId="7203"/>
    <cellStyle name="Обычный 6 3 2 2 4 2" xfId="7204"/>
    <cellStyle name="Обычный 6 3 2 2 4 3" xfId="7205"/>
    <cellStyle name="Обычный 6 3 2 2 4 4" xfId="7206"/>
    <cellStyle name="Обычный 6 3 2 2 5" xfId="7207"/>
    <cellStyle name="Обычный 6 3 2 2 6" xfId="7208"/>
    <cellStyle name="Обычный 6 3 2 2 7" xfId="7209"/>
    <cellStyle name="Обычный 6 3 2 3" xfId="7210"/>
    <cellStyle name="Обычный 6 3 2 3 2" xfId="7211"/>
    <cellStyle name="Обычный 6 3 2 3 3" xfId="7212"/>
    <cellStyle name="Обычный 6 3 2 3 4" xfId="7213"/>
    <cellStyle name="Обычный 6 3 2 4" xfId="7214"/>
    <cellStyle name="Обычный 6 3 2 4 2" xfId="7215"/>
    <cellStyle name="Обычный 6 3 2 4 3" xfId="7216"/>
    <cellStyle name="Обычный 6 3 2 4 4" xfId="7217"/>
    <cellStyle name="Обычный 6 3 2 5" xfId="7218"/>
    <cellStyle name="Обычный 6 3 2 5 2" xfId="7219"/>
    <cellStyle name="Обычный 6 3 2 5 3" xfId="7220"/>
    <cellStyle name="Обычный 6 3 2 5 4" xfId="7221"/>
    <cellStyle name="Обычный 6 3 2 6" xfId="7222"/>
    <cellStyle name="Обычный 6 3 2 7" xfId="7223"/>
    <cellStyle name="Обычный 6 3 2 8" xfId="7224"/>
    <cellStyle name="Обычный 6 3 3" xfId="7225"/>
    <cellStyle name="Обычный 6 3 3 2" xfId="7226"/>
    <cellStyle name="Обычный 6 3 3 2 2" xfId="7227"/>
    <cellStyle name="Обычный 6 3 3 2 3" xfId="7228"/>
    <cellStyle name="Обычный 6 3 3 2 4" xfId="7229"/>
    <cellStyle name="Обычный 6 3 3 3" xfId="7230"/>
    <cellStyle name="Обычный 6 3 3 3 2" xfId="7231"/>
    <cellStyle name="Обычный 6 3 3 3 3" xfId="7232"/>
    <cellStyle name="Обычный 6 3 3 3 4" xfId="7233"/>
    <cellStyle name="Обычный 6 3 3 4" xfId="7234"/>
    <cellStyle name="Обычный 6 3 3 4 2" xfId="7235"/>
    <cellStyle name="Обычный 6 3 3 4 3" xfId="7236"/>
    <cellStyle name="Обычный 6 3 3 4 4" xfId="7237"/>
    <cellStyle name="Обычный 6 3 3 5" xfId="7238"/>
    <cellStyle name="Обычный 6 3 3 6" xfId="7239"/>
    <cellStyle name="Обычный 6 3 3 7" xfId="7240"/>
    <cellStyle name="Обычный 6 3 4" xfId="7241"/>
    <cellStyle name="Обычный 6 3 4 2" xfId="7242"/>
    <cellStyle name="Обычный 6 3 4 2 2" xfId="7243"/>
    <cellStyle name="Обычный 6 3 4 2 3" xfId="7244"/>
    <cellStyle name="Обычный 6 3 4 2 4" xfId="7245"/>
    <cellStyle name="Обычный 6 3 4 3" xfId="7246"/>
    <cellStyle name="Обычный 6 3 4 3 2" xfId="7247"/>
    <cellStyle name="Обычный 6 3 4 3 3" xfId="7248"/>
    <cellStyle name="Обычный 6 3 4 3 4" xfId="7249"/>
    <cellStyle name="Обычный 6 3 4 4" xfId="7250"/>
    <cellStyle name="Обычный 6 3 4 4 2" xfId="7251"/>
    <cellStyle name="Обычный 6 3 4 4 3" xfId="7252"/>
    <cellStyle name="Обычный 6 3 4 4 4" xfId="7253"/>
    <cellStyle name="Обычный 6 3 4 5" xfId="7254"/>
    <cellStyle name="Обычный 6 3 4 6" xfId="7255"/>
    <cellStyle name="Обычный 6 3 4 7" xfId="7256"/>
    <cellStyle name="Обычный 6 3 5" xfId="7257"/>
    <cellStyle name="Обычный 6 3 5 2" xfId="7258"/>
    <cellStyle name="Обычный 6 3 5 3" xfId="7259"/>
    <cellStyle name="Обычный 6 3 5 4" xfId="7260"/>
    <cellStyle name="Обычный 6 3 6" xfId="7261"/>
    <cellStyle name="Обычный 6 3 6 2" xfId="7262"/>
    <cellStyle name="Обычный 6 3 6 3" xfId="7263"/>
    <cellStyle name="Обычный 6 3 6 4" xfId="7264"/>
    <cellStyle name="Обычный 6 3 7" xfId="7265"/>
    <cellStyle name="Обычный 6 3 7 2" xfId="7266"/>
    <cellStyle name="Обычный 6 3 7 3" xfId="7267"/>
    <cellStyle name="Обычный 6 3 7 4" xfId="7268"/>
    <cellStyle name="Обычный 6 3 8" xfId="7269"/>
    <cellStyle name="Обычный 6 3 9" xfId="7270"/>
    <cellStyle name="Обычный 6 4" xfId="7271"/>
    <cellStyle name="Обычный 6 4 2" xfId="7272"/>
    <cellStyle name="Обычный 6 4 2 2" xfId="7273"/>
    <cellStyle name="Обычный 6 4 2 2 2" xfId="7274"/>
    <cellStyle name="Обычный 6 4 2 2 2 2" xfId="7275"/>
    <cellStyle name="Обычный 6 4 2 2 2 3" xfId="7276"/>
    <cellStyle name="Обычный 6 4 2 2 2 4" xfId="7277"/>
    <cellStyle name="Обычный 6 4 2 2 3" xfId="7278"/>
    <cellStyle name="Обычный 6 4 2 2 3 2" xfId="7279"/>
    <cellStyle name="Обычный 6 4 2 2 3 3" xfId="7280"/>
    <cellStyle name="Обычный 6 4 2 2 3 4" xfId="7281"/>
    <cellStyle name="Обычный 6 4 2 2 4" xfId="7282"/>
    <cellStyle name="Обычный 6 4 2 2 4 2" xfId="7283"/>
    <cellStyle name="Обычный 6 4 2 2 4 3" xfId="7284"/>
    <cellStyle name="Обычный 6 4 2 2 4 4" xfId="7285"/>
    <cellStyle name="Обычный 6 4 2 2 5" xfId="7286"/>
    <cellStyle name="Обычный 6 4 2 2 6" xfId="7287"/>
    <cellStyle name="Обычный 6 4 2 2 7" xfId="7288"/>
    <cellStyle name="Обычный 6 4 2 3" xfId="7289"/>
    <cellStyle name="Обычный 6 4 2 3 2" xfId="7290"/>
    <cellStyle name="Обычный 6 4 2 3 3" xfId="7291"/>
    <cellStyle name="Обычный 6 4 2 3 4" xfId="7292"/>
    <cellStyle name="Обычный 6 4 2 4" xfId="7293"/>
    <cellStyle name="Обычный 6 4 2 4 2" xfId="7294"/>
    <cellStyle name="Обычный 6 4 2 4 3" xfId="7295"/>
    <cellStyle name="Обычный 6 4 2 4 4" xfId="7296"/>
    <cellStyle name="Обычный 6 4 2 5" xfId="7297"/>
    <cellStyle name="Обычный 6 4 2 5 2" xfId="7298"/>
    <cellStyle name="Обычный 6 4 2 5 3" xfId="7299"/>
    <cellStyle name="Обычный 6 4 2 5 4" xfId="7300"/>
    <cellStyle name="Обычный 6 4 2 6" xfId="7301"/>
    <cellStyle name="Обычный 6 4 2 7" xfId="7302"/>
    <cellStyle name="Обычный 6 4 2 8" xfId="7303"/>
    <cellStyle name="Обычный 6 4 3" xfId="7304"/>
    <cellStyle name="Обычный 6 4 3 2" xfId="7305"/>
    <cellStyle name="Обычный 6 4 3 2 2" xfId="7306"/>
    <cellStyle name="Обычный 6 4 3 2 3" xfId="7307"/>
    <cellStyle name="Обычный 6 4 3 2 4" xfId="7308"/>
    <cellStyle name="Обычный 6 4 3 3" xfId="7309"/>
    <cellStyle name="Обычный 6 4 3 3 2" xfId="7310"/>
    <cellStyle name="Обычный 6 4 3 3 3" xfId="7311"/>
    <cellStyle name="Обычный 6 4 3 3 4" xfId="7312"/>
    <cellStyle name="Обычный 6 4 3 4" xfId="7313"/>
    <cellStyle name="Обычный 6 4 3 4 2" xfId="7314"/>
    <cellStyle name="Обычный 6 4 3 4 3" xfId="7315"/>
    <cellStyle name="Обычный 6 4 3 4 4" xfId="7316"/>
    <cellStyle name="Обычный 6 4 3 5" xfId="7317"/>
    <cellStyle name="Обычный 6 4 3 6" xfId="7318"/>
    <cellStyle name="Обычный 6 4 3 7" xfId="7319"/>
    <cellStyle name="Обычный 6 4 4" xfId="7320"/>
    <cellStyle name="Обычный 6 4 4 2" xfId="7321"/>
    <cellStyle name="Обычный 6 4 4 3" xfId="7322"/>
    <cellStyle name="Обычный 6 4 4 4" xfId="7323"/>
    <cellStyle name="Обычный 6 4 5" xfId="7324"/>
    <cellStyle name="Обычный 6 4 5 2" xfId="7325"/>
    <cellStyle name="Обычный 6 4 5 3" xfId="7326"/>
    <cellStyle name="Обычный 6 4 5 4" xfId="7327"/>
    <cellStyle name="Обычный 6 4 6" xfId="7328"/>
    <cellStyle name="Обычный 6 4 6 2" xfId="7329"/>
    <cellStyle name="Обычный 6 4 6 3" xfId="7330"/>
    <cellStyle name="Обычный 6 4 6 4" xfId="7331"/>
    <cellStyle name="Обычный 6 4 7" xfId="7332"/>
    <cellStyle name="Обычный 6 4 8" xfId="7333"/>
    <cellStyle name="Обычный 6 4 9" xfId="7334"/>
    <cellStyle name="Обычный 6 5" xfId="7335"/>
    <cellStyle name="Обычный 6 5 2" xfId="7336"/>
    <cellStyle name="Обычный 6 5 2 2" xfId="7337"/>
    <cellStyle name="Обычный 6 5 2 3" xfId="7338"/>
    <cellStyle name="Обычный 6 5 2 4" xfId="7339"/>
    <cellStyle name="Обычный 6 5 3" xfId="7340"/>
    <cellStyle name="Обычный 6 5 3 2" xfId="7341"/>
    <cellStyle name="Обычный 6 5 3 3" xfId="7342"/>
    <cellStyle name="Обычный 6 5 3 4" xfId="7343"/>
    <cellStyle name="Обычный 6 5 4" xfId="7344"/>
    <cellStyle name="Обычный 6 5 4 2" xfId="7345"/>
    <cellStyle name="Обычный 6 5 4 3" xfId="7346"/>
    <cellStyle name="Обычный 6 5 4 4" xfId="7347"/>
    <cellStyle name="Обычный 6 5 5" xfId="7348"/>
    <cellStyle name="Обычный 6 5 6" xfId="7349"/>
    <cellStyle name="Обычный 6 5 7" xfId="7350"/>
    <cellStyle name="Обычный 6 6" xfId="7351"/>
    <cellStyle name="Обычный 6 6 2" xfId="7352"/>
    <cellStyle name="Обычный 6 6 2 2" xfId="7353"/>
    <cellStyle name="Обычный 6 6 2 3" xfId="7354"/>
    <cellStyle name="Обычный 6 6 2 4" xfId="7355"/>
    <cellStyle name="Обычный 6 6 3" xfId="7356"/>
    <cellStyle name="Обычный 6 6 3 2" xfId="7357"/>
    <cellStyle name="Обычный 6 6 3 3" xfId="7358"/>
    <cellStyle name="Обычный 6 6 3 4" xfId="7359"/>
    <cellStyle name="Обычный 6 6 4" xfId="7360"/>
    <cellStyle name="Обычный 6 6 4 2" xfId="7361"/>
    <cellStyle name="Обычный 6 6 4 3" xfId="7362"/>
    <cellStyle name="Обычный 6 6 4 4" xfId="7363"/>
    <cellStyle name="Обычный 6 6 5" xfId="7364"/>
    <cellStyle name="Обычный 6 6 6" xfId="7365"/>
    <cellStyle name="Обычный 6 6 7" xfId="7366"/>
    <cellStyle name="Обычный 6 7" xfId="7367"/>
    <cellStyle name="Обычный 6_свод скорр.БДР" xfId="7368"/>
    <cellStyle name="Обычный 60" xfId="7369"/>
    <cellStyle name="Обычный 60 2" xfId="7370"/>
    <cellStyle name="Обычный 61" xfId="7371"/>
    <cellStyle name="Обычный 61 2" xfId="7372"/>
    <cellStyle name="Обычный 62" xfId="7373"/>
    <cellStyle name="Обычный 62 2" xfId="7374"/>
    <cellStyle name="Обычный 63" xfId="7375"/>
    <cellStyle name="Обычный 63 2" xfId="7376"/>
    <cellStyle name="Обычный 64" xfId="7377"/>
    <cellStyle name="Обычный 64 2" xfId="7378"/>
    <cellStyle name="Обычный 65" xfId="7379"/>
    <cellStyle name="Обычный 65 2" xfId="7380"/>
    <cellStyle name="Обычный 66" xfId="7381"/>
    <cellStyle name="Обычный 66 2" xfId="7382"/>
    <cellStyle name="Обычный 67" xfId="7383"/>
    <cellStyle name="Обычный 67 2" xfId="7384"/>
    <cellStyle name="Обычный 68" xfId="7385"/>
    <cellStyle name="Обычный 68 2" xfId="7386"/>
    <cellStyle name="Обычный 69" xfId="7387"/>
    <cellStyle name="Обычный 69 2" xfId="7388"/>
    <cellStyle name="Обычный 7" xfId="7389"/>
    <cellStyle name="Обычный 7 2" xfId="7390"/>
    <cellStyle name="Обычный 7 3" xfId="7391"/>
    <cellStyle name="Обычный 7_свод скорр.БДР" xfId="7392"/>
    <cellStyle name="Обычный 70" xfId="7393"/>
    <cellStyle name="Обычный 70 2" xfId="7394"/>
    <cellStyle name="Обычный 71" xfId="7395"/>
    <cellStyle name="Обычный 71 2" xfId="7396"/>
    <cellStyle name="Обычный 72" xfId="7397"/>
    <cellStyle name="Обычный 72 2" xfId="7398"/>
    <cellStyle name="Обычный 73" xfId="7399"/>
    <cellStyle name="Обычный 73 2" xfId="7400"/>
    <cellStyle name="Обычный 74" xfId="7401"/>
    <cellStyle name="Обычный 74 2" xfId="7402"/>
    <cellStyle name="Обычный 75" xfId="7403"/>
    <cellStyle name="Обычный 75 2" xfId="7404"/>
    <cellStyle name="Обычный 76" xfId="7405"/>
    <cellStyle name="Обычный 76 2" xfId="7406"/>
    <cellStyle name="Обычный 77" xfId="7407"/>
    <cellStyle name="Обычный 77 2" xfId="7408"/>
    <cellStyle name="Обычный 78" xfId="7409"/>
    <cellStyle name="Обычный 78 2" xfId="7410"/>
    <cellStyle name="Обычный 79" xfId="7411"/>
    <cellStyle name="Обычный 79 2" xfId="7412"/>
    <cellStyle name="Обычный 8" xfId="7413"/>
    <cellStyle name="Обычный 8 2" xfId="7414"/>
    <cellStyle name="Обычный 8 3" xfId="7415"/>
    <cellStyle name="Обычный 8 3 2" xfId="7416"/>
    <cellStyle name="Обычный 80" xfId="7417"/>
    <cellStyle name="Обычный 80 2" xfId="7418"/>
    <cellStyle name="Обычный 81" xfId="7419"/>
    <cellStyle name="Обычный 81 2" xfId="7420"/>
    <cellStyle name="Обычный 82" xfId="7421"/>
    <cellStyle name="Обычный 82 2" xfId="7422"/>
    <cellStyle name="Обычный 83" xfId="7423"/>
    <cellStyle name="Обычный 83 2" xfId="7424"/>
    <cellStyle name="Обычный 84" xfId="7425"/>
    <cellStyle name="Обычный 84 2" xfId="7426"/>
    <cellStyle name="Обычный 85" xfId="7427"/>
    <cellStyle name="Обычный 85 2" xfId="7428"/>
    <cellStyle name="Обычный 86" xfId="7429"/>
    <cellStyle name="Обычный 86 2" xfId="7430"/>
    <cellStyle name="Обычный 87" xfId="7431"/>
    <cellStyle name="Обычный 87 2" xfId="7432"/>
    <cellStyle name="Обычный 88" xfId="7433"/>
    <cellStyle name="Обычный 88 2" xfId="7434"/>
    <cellStyle name="Обычный 89" xfId="7435"/>
    <cellStyle name="Обычный 89 2" xfId="7436"/>
    <cellStyle name="Обычный 9" xfId="7437"/>
    <cellStyle name="Обычный 9 2" xfId="7438"/>
    <cellStyle name="Обычный 9 3" xfId="7439"/>
    <cellStyle name="Обычный 9 3 2" xfId="7440"/>
    <cellStyle name="Обычный 90" xfId="7441"/>
    <cellStyle name="Обычный 90 2" xfId="7442"/>
    <cellStyle name="Обычный 91" xfId="7443"/>
    <cellStyle name="Обычный 91 2" xfId="7444"/>
    <cellStyle name="Обычный 92" xfId="7445"/>
    <cellStyle name="Обычный 92 2" xfId="7446"/>
    <cellStyle name="Обычный 93" xfId="7447"/>
    <cellStyle name="Обычный 93 2" xfId="7448"/>
    <cellStyle name="Обычный 94" xfId="7449"/>
    <cellStyle name="Обычный 94 2" xfId="7450"/>
    <cellStyle name="Обычный 95" xfId="7451"/>
    <cellStyle name="Обычный 95 2" xfId="7452"/>
    <cellStyle name="Обычный 96" xfId="7453"/>
    <cellStyle name="Обычный 96 2" xfId="7454"/>
    <cellStyle name="Обычный 97" xfId="7455"/>
    <cellStyle name="Обычный 97 2" xfId="7456"/>
    <cellStyle name="Обычный 98" xfId="7457"/>
    <cellStyle name="Обычный 98 2" xfId="7458"/>
    <cellStyle name="Обычный 99" xfId="7459"/>
    <cellStyle name="Обычный 99 2" xfId="7460"/>
    <cellStyle name="Обычный_MR" xfId="10965"/>
    <cellStyle name="Обычный_формы для 72 приказа" xfId="10959"/>
    <cellStyle name="Плохой 2" xfId="7461"/>
    <cellStyle name="Плохой 3" xfId="7462"/>
    <cellStyle name="Пояснение 2" xfId="7463"/>
    <cellStyle name="Пояснение 3" xfId="7464"/>
    <cellStyle name="Примечание 2" xfId="7465"/>
    <cellStyle name="Примечание 2 2" xfId="7466"/>
    <cellStyle name="Примечание 2 3" xfId="7467"/>
    <cellStyle name="Примечание 2 4" xfId="7468"/>
    <cellStyle name="Примечание 3" xfId="7469"/>
    <cellStyle name="Примечание 3 2" xfId="7470"/>
    <cellStyle name="Примечание 3 2 2" xfId="7471"/>
    <cellStyle name="Примечание 3 3" xfId="7472"/>
    <cellStyle name="Примечание 3 4" xfId="7473"/>
    <cellStyle name="Примечание 4" xfId="7474"/>
    <cellStyle name="Процентный" xfId="2" builtinId="5"/>
    <cellStyle name="Процентный 10" xfId="7475"/>
    <cellStyle name="Процентный 11" xfId="7476"/>
    <cellStyle name="Процентный 12" xfId="7477"/>
    <cellStyle name="Процентный 13" xfId="10962"/>
    <cellStyle name="Процентный 2" xfId="7"/>
    <cellStyle name="Процентный 2 10" xfId="7478"/>
    <cellStyle name="Процентный 2 10 2" xfId="7479"/>
    <cellStyle name="Процентный 2 11" xfId="7480"/>
    <cellStyle name="Процентный 2 11 2" xfId="7481"/>
    <cellStyle name="Процентный 2 12" xfId="7482"/>
    <cellStyle name="Процентный 2 12 2" xfId="7483"/>
    <cellStyle name="Процентный 2 13" xfId="7484"/>
    <cellStyle name="Процентный 2 13 2" xfId="7485"/>
    <cellStyle name="Процентный 2 14" xfId="7486"/>
    <cellStyle name="Процентный 2 15" xfId="7487"/>
    <cellStyle name="Процентный 2 16" xfId="7488"/>
    <cellStyle name="Процентный 2 17" xfId="7489"/>
    <cellStyle name="Процентный 2 18" xfId="7490"/>
    <cellStyle name="Процентный 2 19" xfId="7491"/>
    <cellStyle name="Процентный 2 2" xfId="7492"/>
    <cellStyle name="Процентный 2 2 2" xfId="7493"/>
    <cellStyle name="Процентный 2 2 2 2" xfId="7494"/>
    <cellStyle name="Процентный 2 2 2 2 2" xfId="7495"/>
    <cellStyle name="Процентный 2 2 2 2 2 2" xfId="7496"/>
    <cellStyle name="Процентный 2 2 2 2 2 2 2" xfId="7497"/>
    <cellStyle name="Процентный 2 2 2 2 2 2 3" xfId="7498"/>
    <cellStyle name="Процентный 2 2 2 2 2 2 4" xfId="7499"/>
    <cellStyle name="Процентный 2 2 2 2 2 3" xfId="7500"/>
    <cellStyle name="Процентный 2 2 2 2 2 3 2" xfId="7501"/>
    <cellStyle name="Процентный 2 2 2 2 2 3 3" xfId="7502"/>
    <cellStyle name="Процентный 2 2 2 2 2 3 4" xfId="7503"/>
    <cellStyle name="Процентный 2 2 2 2 2 4" xfId="7504"/>
    <cellStyle name="Процентный 2 2 2 2 2 4 2" xfId="7505"/>
    <cellStyle name="Процентный 2 2 2 2 2 4 3" xfId="7506"/>
    <cellStyle name="Процентный 2 2 2 2 2 4 4" xfId="7507"/>
    <cellStyle name="Процентный 2 2 2 2 2 5" xfId="7508"/>
    <cellStyle name="Процентный 2 2 2 2 2 6" xfId="7509"/>
    <cellStyle name="Процентный 2 2 2 2 2 7" xfId="7510"/>
    <cellStyle name="Процентный 2 2 2 2 3" xfId="7511"/>
    <cellStyle name="Процентный 2 2 2 2 3 2" xfId="7512"/>
    <cellStyle name="Процентный 2 2 2 2 3 3" xfId="7513"/>
    <cellStyle name="Процентный 2 2 2 2 3 4" xfId="7514"/>
    <cellStyle name="Процентный 2 2 2 2 4" xfId="7515"/>
    <cellStyle name="Процентный 2 2 2 2 4 2" xfId="7516"/>
    <cellStyle name="Процентный 2 2 2 2 4 3" xfId="7517"/>
    <cellStyle name="Процентный 2 2 2 2 4 4" xfId="7518"/>
    <cellStyle name="Процентный 2 2 2 2 5" xfId="7519"/>
    <cellStyle name="Процентный 2 2 2 2 5 2" xfId="7520"/>
    <cellStyle name="Процентный 2 2 2 2 5 3" xfId="7521"/>
    <cellStyle name="Процентный 2 2 2 2 5 4" xfId="7522"/>
    <cellStyle name="Процентный 2 2 2 2 6" xfId="7523"/>
    <cellStyle name="Процентный 2 2 2 2 7" xfId="7524"/>
    <cellStyle name="Процентный 2 2 2 2 8" xfId="7525"/>
    <cellStyle name="Процентный 2 2 2 3" xfId="7526"/>
    <cellStyle name="Процентный 2 2 2 3 2" xfId="7527"/>
    <cellStyle name="Процентный 2 2 2 3 2 2" xfId="7528"/>
    <cellStyle name="Процентный 2 2 2 3 2 3" xfId="7529"/>
    <cellStyle name="Процентный 2 2 2 3 2 4" xfId="7530"/>
    <cellStyle name="Процентный 2 2 2 3 3" xfId="7531"/>
    <cellStyle name="Процентный 2 2 2 3 3 2" xfId="7532"/>
    <cellStyle name="Процентный 2 2 2 3 3 3" xfId="7533"/>
    <cellStyle name="Процентный 2 2 2 3 3 4" xfId="7534"/>
    <cellStyle name="Процентный 2 2 2 3 4" xfId="7535"/>
    <cellStyle name="Процентный 2 2 2 3 4 2" xfId="7536"/>
    <cellStyle name="Процентный 2 2 2 3 4 3" xfId="7537"/>
    <cellStyle name="Процентный 2 2 2 3 4 4" xfId="7538"/>
    <cellStyle name="Процентный 2 2 2 3 5" xfId="7539"/>
    <cellStyle name="Процентный 2 2 2 3 6" xfId="7540"/>
    <cellStyle name="Процентный 2 2 2 3 7" xfId="7541"/>
    <cellStyle name="Процентный 2 2 2 4" xfId="7542"/>
    <cellStyle name="Процентный 2 2 2 4 2" xfId="7543"/>
    <cellStyle name="Процентный 2 2 2 4 3" xfId="7544"/>
    <cellStyle name="Процентный 2 2 2 4 4" xfId="7545"/>
    <cellStyle name="Процентный 2 2 2 5" xfId="7546"/>
    <cellStyle name="Процентный 2 2 2 5 2" xfId="7547"/>
    <cellStyle name="Процентный 2 2 2 5 3" xfId="7548"/>
    <cellStyle name="Процентный 2 2 2 5 4" xfId="7549"/>
    <cellStyle name="Процентный 2 2 2 6" xfId="7550"/>
    <cellStyle name="Процентный 2 2 2 6 2" xfId="7551"/>
    <cellStyle name="Процентный 2 2 2 6 3" xfId="7552"/>
    <cellStyle name="Процентный 2 2 2 6 4" xfId="7553"/>
    <cellStyle name="Процентный 2 2 2 7" xfId="7554"/>
    <cellStyle name="Процентный 2 2 2 8" xfId="7555"/>
    <cellStyle name="Процентный 2 2 2 9" xfId="7556"/>
    <cellStyle name="Процентный 2 2 3" xfId="7557"/>
    <cellStyle name="Процентный 2 2 3 2" xfId="7558"/>
    <cellStyle name="Процентный 2 2 3 2 2" xfId="7559"/>
    <cellStyle name="Процентный 2 2 3 2 3" xfId="7560"/>
    <cellStyle name="Процентный 2 2 3 2 4" xfId="7561"/>
    <cellStyle name="Процентный 2 2 3 3" xfId="7562"/>
    <cellStyle name="Процентный 2 2 3 3 2" xfId="7563"/>
    <cellStyle name="Процентный 2 2 3 3 3" xfId="7564"/>
    <cellStyle name="Процентный 2 2 3 3 4" xfId="7565"/>
    <cellStyle name="Процентный 2 2 3 4" xfId="7566"/>
    <cellStyle name="Процентный 2 2 3 4 2" xfId="7567"/>
    <cellStyle name="Процентный 2 2 3 4 3" xfId="7568"/>
    <cellStyle name="Процентный 2 2 3 4 4" xfId="7569"/>
    <cellStyle name="Процентный 2 2 3 5" xfId="7570"/>
    <cellStyle name="Процентный 2 2 3 6" xfId="7571"/>
    <cellStyle name="Процентный 2 2 3 7" xfId="7572"/>
    <cellStyle name="Процентный 2 2 4" xfId="7573"/>
    <cellStyle name="Процентный 2 2 4 2" xfId="7574"/>
    <cellStyle name="Процентный 2 2 4 2 2" xfId="7575"/>
    <cellStyle name="Процентный 2 2 4 2 3" xfId="7576"/>
    <cellStyle name="Процентный 2 2 4 2 4" xfId="7577"/>
    <cellStyle name="Процентный 2 2 4 3" xfId="7578"/>
    <cellStyle name="Процентный 2 2 4 3 2" xfId="7579"/>
    <cellStyle name="Процентный 2 2 4 3 3" xfId="7580"/>
    <cellStyle name="Процентный 2 2 4 3 4" xfId="7581"/>
    <cellStyle name="Процентный 2 2 4 4" xfId="7582"/>
    <cellStyle name="Процентный 2 2 4 4 2" xfId="7583"/>
    <cellStyle name="Процентный 2 2 4 4 3" xfId="7584"/>
    <cellStyle name="Процентный 2 2 4 4 4" xfId="7585"/>
    <cellStyle name="Процентный 2 2 4 5" xfId="7586"/>
    <cellStyle name="Процентный 2 2 4 6" xfId="7587"/>
    <cellStyle name="Процентный 2 2 4 7" xfId="7588"/>
    <cellStyle name="Процентный 2 2 5" xfId="7589"/>
    <cellStyle name="Процентный 2 20" xfId="7590"/>
    <cellStyle name="Процентный 2 21" xfId="7591"/>
    <cellStyle name="Процентный 2 22" xfId="7592"/>
    <cellStyle name="Процентный 2 23" xfId="7593"/>
    <cellStyle name="Процентный 2 24" xfId="7594"/>
    <cellStyle name="Процентный 2 25" xfId="7595"/>
    <cellStyle name="Процентный 2 26" xfId="7596"/>
    <cellStyle name="Процентный 2 27" xfId="7597"/>
    <cellStyle name="Процентный 2 28" xfId="7598"/>
    <cellStyle name="Процентный 2 29" xfId="7599"/>
    <cellStyle name="Процентный 2 3" xfId="7600"/>
    <cellStyle name="Процентный 2 30" xfId="7601"/>
    <cellStyle name="Процентный 2 31" xfId="7602"/>
    <cellStyle name="Процентный 2 32" xfId="7603"/>
    <cellStyle name="Процентный 2 33" xfId="7604"/>
    <cellStyle name="Процентный 2 34" xfId="7605"/>
    <cellStyle name="Процентный 2 35" xfId="7606"/>
    <cellStyle name="Процентный 2 36" xfId="7607"/>
    <cellStyle name="Процентный 2 37" xfId="7608"/>
    <cellStyle name="Процентный 2 38" xfId="7609"/>
    <cellStyle name="Процентный 2 39" xfId="7610"/>
    <cellStyle name="Процентный 2 4" xfId="7611"/>
    <cellStyle name="Процентный 2 4 2" xfId="7612"/>
    <cellStyle name="Процентный 2 4 3" xfId="7613"/>
    <cellStyle name="Процентный 2 40" xfId="7614"/>
    <cellStyle name="Процентный 2 41" xfId="7615"/>
    <cellStyle name="Процентный 2 42" xfId="7616"/>
    <cellStyle name="Процентный 2 5" xfId="7617"/>
    <cellStyle name="Процентный 2 5 2" xfId="7618"/>
    <cellStyle name="Процентный 2 6" xfId="7619"/>
    <cellStyle name="Процентный 2 6 2" xfId="7620"/>
    <cellStyle name="Процентный 2 6 2 2" xfId="7621"/>
    <cellStyle name="Процентный 2 7" xfId="7622"/>
    <cellStyle name="Процентный 2 7 2" xfId="7623"/>
    <cellStyle name="Процентный 2 8" xfId="7624"/>
    <cellStyle name="Процентный 2 8 2" xfId="7625"/>
    <cellStyle name="Процентный 2 9" xfId="7626"/>
    <cellStyle name="Процентный 2 9 2" xfId="7627"/>
    <cellStyle name="Процентный 3" xfId="7628"/>
    <cellStyle name="Процентный 3 10" xfId="7629"/>
    <cellStyle name="Процентный 3 11" xfId="7630"/>
    <cellStyle name="Процентный 3 12" xfId="7631"/>
    <cellStyle name="Процентный 3 13" xfId="7632"/>
    <cellStyle name="Процентный 3 14" xfId="7633"/>
    <cellStyle name="Процентный 3 15" xfId="7634"/>
    <cellStyle name="Процентный 3 16" xfId="7635"/>
    <cellStyle name="Процентный 3 17" xfId="7636"/>
    <cellStyle name="Процентный 3 18" xfId="7637"/>
    <cellStyle name="Процентный 3 19" xfId="7638"/>
    <cellStyle name="Процентный 3 2" xfId="7639"/>
    <cellStyle name="Процентный 3 2 10" xfId="7640"/>
    <cellStyle name="Процентный 3 2 10 2" xfId="7641"/>
    <cellStyle name="Процентный 3 2 10 2 2" xfId="7642"/>
    <cellStyle name="Процентный 3 2 10 2 3" xfId="7643"/>
    <cellStyle name="Процентный 3 2 10 2 4" xfId="7644"/>
    <cellStyle name="Процентный 3 2 10 3" xfId="7645"/>
    <cellStyle name="Процентный 3 2 10 3 2" xfId="7646"/>
    <cellStyle name="Процентный 3 2 10 3 3" xfId="7647"/>
    <cellStyle name="Процентный 3 2 10 3 4" xfId="7648"/>
    <cellStyle name="Процентный 3 2 10 4" xfId="7649"/>
    <cellStyle name="Процентный 3 2 10 5" xfId="7650"/>
    <cellStyle name="Процентный 3 2 10 6" xfId="7651"/>
    <cellStyle name="Процентный 3 2 11" xfId="7652"/>
    <cellStyle name="Процентный 3 2 11 2" xfId="7653"/>
    <cellStyle name="Процентный 3 2 11 3" xfId="7654"/>
    <cellStyle name="Процентный 3 2 11 4" xfId="7655"/>
    <cellStyle name="Процентный 3 2 12" xfId="7656"/>
    <cellStyle name="Процентный 3 2 12 2" xfId="7657"/>
    <cellStyle name="Процентный 3 2 12 3" xfId="7658"/>
    <cellStyle name="Процентный 3 2 12 4" xfId="7659"/>
    <cellStyle name="Процентный 3 2 13" xfId="7660"/>
    <cellStyle name="Процентный 3 2 13 2" xfId="7661"/>
    <cellStyle name="Процентный 3 2 13 3" xfId="7662"/>
    <cellStyle name="Процентный 3 2 13 4" xfId="7663"/>
    <cellStyle name="Процентный 3 2 14" xfId="7664"/>
    <cellStyle name="Процентный 3 2 15" xfId="7665"/>
    <cellStyle name="Процентный 3 2 2" xfId="7666"/>
    <cellStyle name="Процентный 3 2 2 10" xfId="7667"/>
    <cellStyle name="Процентный 3 2 2 10 2" xfId="7668"/>
    <cellStyle name="Процентный 3 2 2 10 3" xfId="7669"/>
    <cellStyle name="Процентный 3 2 2 10 4" xfId="7670"/>
    <cellStyle name="Процентный 3 2 2 11" xfId="7671"/>
    <cellStyle name="Процентный 3 2 2 11 2" xfId="7672"/>
    <cellStyle name="Процентный 3 2 2 11 3" xfId="7673"/>
    <cellStyle name="Процентный 3 2 2 11 4" xfId="7674"/>
    <cellStyle name="Процентный 3 2 2 12" xfId="7675"/>
    <cellStyle name="Процентный 3 2 2 12 2" xfId="7676"/>
    <cellStyle name="Процентный 3 2 2 12 3" xfId="7677"/>
    <cellStyle name="Процентный 3 2 2 12 4" xfId="7678"/>
    <cellStyle name="Процентный 3 2 2 13" xfId="7679"/>
    <cellStyle name="Процентный 3 2 2 14" xfId="7680"/>
    <cellStyle name="Процентный 3 2 2 2" xfId="7681"/>
    <cellStyle name="Процентный 3 2 2 3" xfId="7682"/>
    <cellStyle name="Процентный 3 2 2 3 2" xfId="7683"/>
    <cellStyle name="Процентный 3 2 2 3 2 2" xfId="7684"/>
    <cellStyle name="Процентный 3 2 2 3 2 2 2" xfId="7685"/>
    <cellStyle name="Процентный 3 2 2 3 2 2 2 2" xfId="7686"/>
    <cellStyle name="Процентный 3 2 2 3 2 2 2 3" xfId="7687"/>
    <cellStyle name="Процентный 3 2 2 3 2 2 2 4" xfId="7688"/>
    <cellStyle name="Процентный 3 2 2 3 2 2 3" xfId="7689"/>
    <cellStyle name="Процентный 3 2 2 3 2 2 3 2" xfId="7690"/>
    <cellStyle name="Процентный 3 2 2 3 2 2 3 3" xfId="7691"/>
    <cellStyle name="Процентный 3 2 2 3 2 2 3 4" xfId="7692"/>
    <cellStyle name="Процентный 3 2 2 3 2 2 4" xfId="7693"/>
    <cellStyle name="Процентный 3 2 2 3 2 2 4 2" xfId="7694"/>
    <cellStyle name="Процентный 3 2 2 3 2 2 4 3" xfId="7695"/>
    <cellStyle name="Процентный 3 2 2 3 2 2 4 4" xfId="7696"/>
    <cellStyle name="Процентный 3 2 2 3 2 2 5" xfId="7697"/>
    <cellStyle name="Процентный 3 2 2 3 2 2 6" xfId="7698"/>
    <cellStyle name="Процентный 3 2 2 3 2 2 7" xfId="7699"/>
    <cellStyle name="Процентный 3 2 2 3 2 3" xfId="7700"/>
    <cellStyle name="Процентный 3 2 2 3 2 3 2" xfId="7701"/>
    <cellStyle name="Процентный 3 2 2 3 2 3 3" xfId="7702"/>
    <cellStyle name="Процентный 3 2 2 3 2 3 4" xfId="7703"/>
    <cellStyle name="Процентный 3 2 2 3 2 4" xfId="7704"/>
    <cellStyle name="Процентный 3 2 2 3 2 4 2" xfId="7705"/>
    <cellStyle name="Процентный 3 2 2 3 2 4 3" xfId="7706"/>
    <cellStyle name="Процентный 3 2 2 3 2 4 4" xfId="7707"/>
    <cellStyle name="Процентный 3 2 2 3 2 5" xfId="7708"/>
    <cellStyle name="Процентный 3 2 2 3 2 5 2" xfId="7709"/>
    <cellStyle name="Процентный 3 2 2 3 2 5 3" xfId="7710"/>
    <cellStyle name="Процентный 3 2 2 3 2 5 4" xfId="7711"/>
    <cellStyle name="Процентный 3 2 2 3 2 6" xfId="7712"/>
    <cellStyle name="Процентный 3 2 2 3 2 7" xfId="7713"/>
    <cellStyle name="Процентный 3 2 2 3 2 8" xfId="7714"/>
    <cellStyle name="Процентный 3 2 2 3 3" xfId="7715"/>
    <cellStyle name="Процентный 3 2 2 3 3 2" xfId="7716"/>
    <cellStyle name="Процентный 3 2 2 3 3 2 2" xfId="7717"/>
    <cellStyle name="Процентный 3 2 2 3 3 2 3" xfId="7718"/>
    <cellStyle name="Процентный 3 2 2 3 3 2 4" xfId="7719"/>
    <cellStyle name="Процентный 3 2 2 3 3 3" xfId="7720"/>
    <cellStyle name="Процентный 3 2 2 3 3 3 2" xfId="7721"/>
    <cellStyle name="Процентный 3 2 2 3 3 3 3" xfId="7722"/>
    <cellStyle name="Процентный 3 2 2 3 3 3 4" xfId="7723"/>
    <cellStyle name="Процентный 3 2 2 3 3 4" xfId="7724"/>
    <cellStyle name="Процентный 3 2 2 3 3 4 2" xfId="7725"/>
    <cellStyle name="Процентный 3 2 2 3 3 4 3" xfId="7726"/>
    <cellStyle name="Процентный 3 2 2 3 3 4 4" xfId="7727"/>
    <cellStyle name="Процентный 3 2 2 3 3 5" xfId="7728"/>
    <cellStyle name="Процентный 3 2 2 3 3 6" xfId="7729"/>
    <cellStyle name="Процентный 3 2 2 3 3 7" xfId="7730"/>
    <cellStyle name="Процентный 3 2 2 3 4" xfId="7731"/>
    <cellStyle name="Процентный 3 2 2 3 4 2" xfId="7732"/>
    <cellStyle name="Процентный 3 2 2 3 4 3" xfId="7733"/>
    <cellStyle name="Процентный 3 2 2 3 4 4" xfId="7734"/>
    <cellStyle name="Процентный 3 2 2 3 5" xfId="7735"/>
    <cellStyle name="Процентный 3 2 2 3 5 2" xfId="7736"/>
    <cellStyle name="Процентный 3 2 2 3 5 3" xfId="7737"/>
    <cellStyle name="Процентный 3 2 2 3 5 4" xfId="7738"/>
    <cellStyle name="Процентный 3 2 2 3 6" xfId="7739"/>
    <cellStyle name="Процентный 3 2 2 3 6 2" xfId="7740"/>
    <cellStyle name="Процентный 3 2 2 3 6 3" xfId="7741"/>
    <cellStyle name="Процентный 3 2 2 3 6 4" xfId="7742"/>
    <cellStyle name="Процентный 3 2 2 3 7" xfId="7743"/>
    <cellStyle name="Процентный 3 2 2 3 8" xfId="7744"/>
    <cellStyle name="Процентный 3 2 2 3 9" xfId="7745"/>
    <cellStyle name="Процентный 3 2 2 4" xfId="7746"/>
    <cellStyle name="Процентный 3 2 2 4 2" xfId="7747"/>
    <cellStyle name="Процентный 3 2 2 4 2 2" xfId="7748"/>
    <cellStyle name="Процентный 3 2 2 4 2 2 2" xfId="7749"/>
    <cellStyle name="Процентный 3 2 2 4 2 2 2 2" xfId="7750"/>
    <cellStyle name="Процентный 3 2 2 4 2 2 2 3" xfId="7751"/>
    <cellStyle name="Процентный 3 2 2 4 2 2 2 4" xfId="7752"/>
    <cellStyle name="Процентный 3 2 2 4 2 2 3" xfId="7753"/>
    <cellStyle name="Процентный 3 2 2 4 2 2 3 2" xfId="7754"/>
    <cellStyle name="Процентный 3 2 2 4 2 2 3 3" xfId="7755"/>
    <cellStyle name="Процентный 3 2 2 4 2 2 3 4" xfId="7756"/>
    <cellStyle name="Процентный 3 2 2 4 2 2 4" xfId="7757"/>
    <cellStyle name="Процентный 3 2 2 4 2 2 4 2" xfId="7758"/>
    <cellStyle name="Процентный 3 2 2 4 2 2 4 3" xfId="7759"/>
    <cellStyle name="Процентный 3 2 2 4 2 2 4 4" xfId="7760"/>
    <cellStyle name="Процентный 3 2 2 4 2 2 5" xfId="7761"/>
    <cellStyle name="Процентный 3 2 2 4 2 2 6" xfId="7762"/>
    <cellStyle name="Процентный 3 2 2 4 2 2 7" xfId="7763"/>
    <cellStyle name="Процентный 3 2 2 4 2 3" xfId="7764"/>
    <cellStyle name="Процентный 3 2 2 4 2 3 2" xfId="7765"/>
    <cellStyle name="Процентный 3 2 2 4 2 3 3" xfId="7766"/>
    <cellStyle name="Процентный 3 2 2 4 2 3 4" xfId="7767"/>
    <cellStyle name="Процентный 3 2 2 4 2 4" xfId="7768"/>
    <cellStyle name="Процентный 3 2 2 4 2 4 2" xfId="7769"/>
    <cellStyle name="Процентный 3 2 2 4 2 4 3" xfId="7770"/>
    <cellStyle name="Процентный 3 2 2 4 2 4 4" xfId="7771"/>
    <cellStyle name="Процентный 3 2 2 4 2 5" xfId="7772"/>
    <cellStyle name="Процентный 3 2 2 4 2 5 2" xfId="7773"/>
    <cellStyle name="Процентный 3 2 2 4 2 5 3" xfId="7774"/>
    <cellStyle name="Процентный 3 2 2 4 2 5 4" xfId="7775"/>
    <cellStyle name="Процентный 3 2 2 4 2 6" xfId="7776"/>
    <cellStyle name="Процентный 3 2 2 4 2 7" xfId="7777"/>
    <cellStyle name="Процентный 3 2 2 4 2 8" xfId="7778"/>
    <cellStyle name="Процентный 3 2 2 4 3" xfId="7779"/>
    <cellStyle name="Процентный 3 2 2 4 3 2" xfId="7780"/>
    <cellStyle name="Процентный 3 2 2 4 3 2 2" xfId="7781"/>
    <cellStyle name="Процентный 3 2 2 4 3 2 3" xfId="7782"/>
    <cellStyle name="Процентный 3 2 2 4 3 2 4" xfId="7783"/>
    <cellStyle name="Процентный 3 2 2 4 3 3" xfId="7784"/>
    <cellStyle name="Процентный 3 2 2 4 3 3 2" xfId="7785"/>
    <cellStyle name="Процентный 3 2 2 4 3 3 3" xfId="7786"/>
    <cellStyle name="Процентный 3 2 2 4 3 3 4" xfId="7787"/>
    <cellStyle name="Процентный 3 2 2 4 3 4" xfId="7788"/>
    <cellStyle name="Процентный 3 2 2 4 3 4 2" xfId="7789"/>
    <cellStyle name="Процентный 3 2 2 4 3 4 3" xfId="7790"/>
    <cellStyle name="Процентный 3 2 2 4 3 4 4" xfId="7791"/>
    <cellStyle name="Процентный 3 2 2 4 3 5" xfId="7792"/>
    <cellStyle name="Процентный 3 2 2 4 3 6" xfId="7793"/>
    <cellStyle name="Процентный 3 2 2 4 3 7" xfId="7794"/>
    <cellStyle name="Процентный 3 2 2 4 4" xfId="7795"/>
    <cellStyle name="Процентный 3 2 2 4 4 2" xfId="7796"/>
    <cellStyle name="Процентный 3 2 2 4 4 3" xfId="7797"/>
    <cellStyle name="Процентный 3 2 2 4 4 4" xfId="7798"/>
    <cellStyle name="Процентный 3 2 2 4 5" xfId="7799"/>
    <cellStyle name="Процентный 3 2 2 4 5 2" xfId="7800"/>
    <cellStyle name="Процентный 3 2 2 4 5 3" xfId="7801"/>
    <cellStyle name="Процентный 3 2 2 4 5 4" xfId="7802"/>
    <cellStyle name="Процентный 3 2 2 4 6" xfId="7803"/>
    <cellStyle name="Процентный 3 2 2 4 6 2" xfId="7804"/>
    <cellStyle name="Процентный 3 2 2 4 6 3" xfId="7805"/>
    <cellStyle name="Процентный 3 2 2 4 6 4" xfId="7806"/>
    <cellStyle name="Процентный 3 2 2 4 7" xfId="7807"/>
    <cellStyle name="Процентный 3 2 2 4 8" xfId="7808"/>
    <cellStyle name="Процентный 3 2 2 4 9" xfId="7809"/>
    <cellStyle name="Процентный 3 2 2 5" xfId="7810"/>
    <cellStyle name="Процентный 3 2 2 6" xfId="7811"/>
    <cellStyle name="Процентный 3 2 2 6 2" xfId="7812"/>
    <cellStyle name="Процентный 3 2 2 6 2 2" xfId="7813"/>
    <cellStyle name="Процентный 3 2 2 6 2 2 2" xfId="7814"/>
    <cellStyle name="Процентный 3 2 2 6 2 2 2 2" xfId="7815"/>
    <cellStyle name="Процентный 3 2 2 6 2 2 2 3" xfId="7816"/>
    <cellStyle name="Процентный 3 2 2 6 2 2 2 4" xfId="7817"/>
    <cellStyle name="Процентный 3 2 2 6 2 2 3" xfId="7818"/>
    <cellStyle name="Процентный 3 2 2 6 2 2 3 2" xfId="7819"/>
    <cellStyle name="Процентный 3 2 2 6 2 2 3 3" xfId="7820"/>
    <cellStyle name="Процентный 3 2 2 6 2 2 3 4" xfId="7821"/>
    <cellStyle name="Процентный 3 2 2 6 2 2 4" xfId="7822"/>
    <cellStyle name="Процентный 3 2 2 6 2 2 4 2" xfId="7823"/>
    <cellStyle name="Процентный 3 2 2 6 2 2 4 3" xfId="7824"/>
    <cellStyle name="Процентный 3 2 2 6 2 2 4 4" xfId="7825"/>
    <cellStyle name="Процентный 3 2 2 6 2 2 5" xfId="7826"/>
    <cellStyle name="Процентный 3 2 2 6 2 2 6" xfId="7827"/>
    <cellStyle name="Процентный 3 2 2 6 2 2 7" xfId="7828"/>
    <cellStyle name="Процентный 3 2 2 6 2 3" xfId="7829"/>
    <cellStyle name="Процентный 3 2 2 6 2 3 2" xfId="7830"/>
    <cellStyle name="Процентный 3 2 2 6 2 3 3" xfId="7831"/>
    <cellStyle name="Процентный 3 2 2 6 2 3 4" xfId="7832"/>
    <cellStyle name="Процентный 3 2 2 6 2 4" xfId="7833"/>
    <cellStyle name="Процентный 3 2 2 6 2 4 2" xfId="7834"/>
    <cellStyle name="Процентный 3 2 2 6 2 4 3" xfId="7835"/>
    <cellStyle name="Процентный 3 2 2 6 2 4 4" xfId="7836"/>
    <cellStyle name="Процентный 3 2 2 6 2 5" xfId="7837"/>
    <cellStyle name="Процентный 3 2 2 6 2 5 2" xfId="7838"/>
    <cellStyle name="Процентный 3 2 2 6 2 5 3" xfId="7839"/>
    <cellStyle name="Процентный 3 2 2 6 2 5 4" xfId="7840"/>
    <cellStyle name="Процентный 3 2 2 6 2 6" xfId="7841"/>
    <cellStyle name="Процентный 3 2 2 6 2 7" xfId="7842"/>
    <cellStyle name="Процентный 3 2 2 6 2 8" xfId="7843"/>
    <cellStyle name="Процентный 3 2 2 6 3" xfId="7844"/>
    <cellStyle name="Процентный 3 2 2 6 3 2" xfId="7845"/>
    <cellStyle name="Процентный 3 2 2 6 3 2 2" xfId="7846"/>
    <cellStyle name="Процентный 3 2 2 6 3 2 3" xfId="7847"/>
    <cellStyle name="Процентный 3 2 2 6 3 2 4" xfId="7848"/>
    <cellStyle name="Процентный 3 2 2 6 3 3" xfId="7849"/>
    <cellStyle name="Процентный 3 2 2 6 3 3 2" xfId="7850"/>
    <cellStyle name="Процентный 3 2 2 6 3 3 3" xfId="7851"/>
    <cellStyle name="Процентный 3 2 2 6 3 3 4" xfId="7852"/>
    <cellStyle name="Процентный 3 2 2 6 3 4" xfId="7853"/>
    <cellStyle name="Процентный 3 2 2 6 3 4 2" xfId="7854"/>
    <cellStyle name="Процентный 3 2 2 6 3 4 3" xfId="7855"/>
    <cellStyle name="Процентный 3 2 2 6 3 4 4" xfId="7856"/>
    <cellStyle name="Процентный 3 2 2 6 3 5" xfId="7857"/>
    <cellStyle name="Процентный 3 2 2 6 3 6" xfId="7858"/>
    <cellStyle name="Процентный 3 2 2 6 3 7" xfId="7859"/>
    <cellStyle name="Процентный 3 2 2 6 4" xfId="7860"/>
    <cellStyle name="Процентный 3 2 2 6 4 2" xfId="7861"/>
    <cellStyle name="Процентный 3 2 2 6 4 3" xfId="7862"/>
    <cellStyle name="Процентный 3 2 2 6 4 4" xfId="7863"/>
    <cellStyle name="Процентный 3 2 2 6 5" xfId="7864"/>
    <cellStyle name="Процентный 3 2 2 6 5 2" xfId="7865"/>
    <cellStyle name="Процентный 3 2 2 6 5 3" xfId="7866"/>
    <cellStyle name="Процентный 3 2 2 6 5 4" xfId="7867"/>
    <cellStyle name="Процентный 3 2 2 6 6" xfId="7868"/>
    <cellStyle name="Процентный 3 2 2 6 6 2" xfId="7869"/>
    <cellStyle name="Процентный 3 2 2 6 6 3" xfId="7870"/>
    <cellStyle name="Процентный 3 2 2 6 6 4" xfId="7871"/>
    <cellStyle name="Процентный 3 2 2 6 7" xfId="7872"/>
    <cellStyle name="Процентный 3 2 2 6 8" xfId="7873"/>
    <cellStyle name="Процентный 3 2 2 6 9" xfId="7874"/>
    <cellStyle name="Процентный 3 2 2 7" xfId="7875"/>
    <cellStyle name="Процентный 3 2 2 7 2" xfId="7876"/>
    <cellStyle name="Процентный 3 2 2 7 2 2" xfId="7877"/>
    <cellStyle name="Процентный 3 2 2 7 2 2 2" xfId="7878"/>
    <cellStyle name="Процентный 3 2 2 7 2 2 3" xfId="7879"/>
    <cellStyle name="Процентный 3 2 2 7 2 2 4" xfId="7880"/>
    <cellStyle name="Процентный 3 2 2 7 2 3" xfId="7881"/>
    <cellStyle name="Процентный 3 2 2 7 2 3 2" xfId="7882"/>
    <cellStyle name="Процентный 3 2 2 7 2 3 3" xfId="7883"/>
    <cellStyle name="Процентный 3 2 2 7 2 3 4" xfId="7884"/>
    <cellStyle name="Процентный 3 2 2 7 2 4" xfId="7885"/>
    <cellStyle name="Процентный 3 2 2 7 2 4 2" xfId="7886"/>
    <cellStyle name="Процентный 3 2 2 7 2 4 3" xfId="7887"/>
    <cellStyle name="Процентный 3 2 2 7 2 4 4" xfId="7888"/>
    <cellStyle name="Процентный 3 2 2 7 2 5" xfId="7889"/>
    <cellStyle name="Процентный 3 2 2 7 2 6" xfId="7890"/>
    <cellStyle name="Процентный 3 2 2 7 2 7" xfId="7891"/>
    <cellStyle name="Процентный 3 2 2 7 3" xfId="7892"/>
    <cellStyle name="Процентный 3 2 2 7 3 2" xfId="7893"/>
    <cellStyle name="Процентный 3 2 2 7 3 3" xfId="7894"/>
    <cellStyle name="Процентный 3 2 2 7 3 4" xfId="7895"/>
    <cellStyle name="Процентный 3 2 2 7 4" xfId="7896"/>
    <cellStyle name="Процентный 3 2 2 7 4 2" xfId="7897"/>
    <cellStyle name="Процентный 3 2 2 7 4 3" xfId="7898"/>
    <cellStyle name="Процентный 3 2 2 7 4 4" xfId="7899"/>
    <cellStyle name="Процентный 3 2 2 7 5" xfId="7900"/>
    <cellStyle name="Процентный 3 2 2 7 5 2" xfId="7901"/>
    <cellStyle name="Процентный 3 2 2 7 5 3" xfId="7902"/>
    <cellStyle name="Процентный 3 2 2 7 5 4" xfId="7903"/>
    <cellStyle name="Процентный 3 2 2 7 6" xfId="7904"/>
    <cellStyle name="Процентный 3 2 2 7 7" xfId="7905"/>
    <cellStyle name="Процентный 3 2 2 7 8" xfId="7906"/>
    <cellStyle name="Процентный 3 2 2 8" xfId="7907"/>
    <cellStyle name="Процентный 3 2 2 8 2" xfId="7908"/>
    <cellStyle name="Процентный 3 2 2 8 2 2" xfId="7909"/>
    <cellStyle name="Процентный 3 2 2 8 2 3" xfId="7910"/>
    <cellStyle name="Процентный 3 2 2 8 2 4" xfId="7911"/>
    <cellStyle name="Процентный 3 2 2 8 3" xfId="7912"/>
    <cellStyle name="Процентный 3 2 2 8 3 2" xfId="7913"/>
    <cellStyle name="Процентный 3 2 2 8 3 3" xfId="7914"/>
    <cellStyle name="Процентный 3 2 2 8 3 4" xfId="7915"/>
    <cellStyle name="Процентный 3 2 2 8 4" xfId="7916"/>
    <cellStyle name="Процентный 3 2 2 8 4 2" xfId="7917"/>
    <cellStyle name="Процентный 3 2 2 8 4 3" xfId="7918"/>
    <cellStyle name="Процентный 3 2 2 8 4 4" xfId="7919"/>
    <cellStyle name="Процентный 3 2 2 8 5" xfId="7920"/>
    <cellStyle name="Процентный 3 2 2 8 6" xfId="7921"/>
    <cellStyle name="Процентный 3 2 2 8 7" xfId="7922"/>
    <cellStyle name="Процентный 3 2 2 9" xfId="7923"/>
    <cellStyle name="Процентный 3 2 2 9 2" xfId="7924"/>
    <cellStyle name="Процентный 3 2 2 9 2 2" xfId="7925"/>
    <cellStyle name="Процентный 3 2 2 9 2 3" xfId="7926"/>
    <cellStyle name="Процентный 3 2 2 9 2 4" xfId="7927"/>
    <cellStyle name="Процентный 3 2 2 9 3" xfId="7928"/>
    <cellStyle name="Процентный 3 2 2 9 3 2" xfId="7929"/>
    <cellStyle name="Процентный 3 2 2 9 3 3" xfId="7930"/>
    <cellStyle name="Процентный 3 2 2 9 3 4" xfId="7931"/>
    <cellStyle name="Процентный 3 2 2 9 4" xfId="7932"/>
    <cellStyle name="Процентный 3 2 2 9 5" xfId="7933"/>
    <cellStyle name="Процентный 3 2 2 9 6" xfId="7934"/>
    <cellStyle name="Процентный 3 2 3" xfId="7935"/>
    <cellStyle name="Процентный 3 2 4" xfId="7936"/>
    <cellStyle name="Процентный 3 2 4 2" xfId="7937"/>
    <cellStyle name="Процентный 3 2 4 2 2" xfId="7938"/>
    <cellStyle name="Процентный 3 2 4 2 2 2" xfId="7939"/>
    <cellStyle name="Процентный 3 2 4 2 2 2 2" xfId="7940"/>
    <cellStyle name="Процентный 3 2 4 2 2 2 3" xfId="7941"/>
    <cellStyle name="Процентный 3 2 4 2 2 2 4" xfId="7942"/>
    <cellStyle name="Процентный 3 2 4 2 2 3" xfId="7943"/>
    <cellStyle name="Процентный 3 2 4 2 2 3 2" xfId="7944"/>
    <cellStyle name="Процентный 3 2 4 2 2 3 3" xfId="7945"/>
    <cellStyle name="Процентный 3 2 4 2 2 3 4" xfId="7946"/>
    <cellStyle name="Процентный 3 2 4 2 2 4" xfId="7947"/>
    <cellStyle name="Процентный 3 2 4 2 2 4 2" xfId="7948"/>
    <cellStyle name="Процентный 3 2 4 2 2 4 3" xfId="7949"/>
    <cellStyle name="Процентный 3 2 4 2 2 4 4" xfId="7950"/>
    <cellStyle name="Процентный 3 2 4 2 2 5" xfId="7951"/>
    <cellStyle name="Процентный 3 2 4 2 2 6" xfId="7952"/>
    <cellStyle name="Процентный 3 2 4 2 2 7" xfId="7953"/>
    <cellStyle name="Процентный 3 2 4 2 3" xfId="7954"/>
    <cellStyle name="Процентный 3 2 4 2 3 2" xfId="7955"/>
    <cellStyle name="Процентный 3 2 4 2 3 3" xfId="7956"/>
    <cellStyle name="Процентный 3 2 4 2 3 4" xfId="7957"/>
    <cellStyle name="Процентный 3 2 4 2 4" xfId="7958"/>
    <cellStyle name="Процентный 3 2 4 2 4 2" xfId="7959"/>
    <cellStyle name="Процентный 3 2 4 2 4 3" xfId="7960"/>
    <cellStyle name="Процентный 3 2 4 2 4 4" xfId="7961"/>
    <cellStyle name="Процентный 3 2 4 2 5" xfId="7962"/>
    <cellStyle name="Процентный 3 2 4 2 5 2" xfId="7963"/>
    <cellStyle name="Процентный 3 2 4 2 5 3" xfId="7964"/>
    <cellStyle name="Процентный 3 2 4 2 5 4" xfId="7965"/>
    <cellStyle name="Процентный 3 2 4 2 6" xfId="7966"/>
    <cellStyle name="Процентный 3 2 4 2 7" xfId="7967"/>
    <cellStyle name="Процентный 3 2 4 2 8" xfId="7968"/>
    <cellStyle name="Процентный 3 2 4 3" xfId="7969"/>
    <cellStyle name="Процентный 3 2 4 3 2" xfId="7970"/>
    <cellStyle name="Процентный 3 2 4 3 2 2" xfId="7971"/>
    <cellStyle name="Процентный 3 2 4 3 2 3" xfId="7972"/>
    <cellStyle name="Процентный 3 2 4 3 2 4" xfId="7973"/>
    <cellStyle name="Процентный 3 2 4 3 3" xfId="7974"/>
    <cellStyle name="Процентный 3 2 4 3 3 2" xfId="7975"/>
    <cellStyle name="Процентный 3 2 4 3 3 3" xfId="7976"/>
    <cellStyle name="Процентный 3 2 4 3 3 4" xfId="7977"/>
    <cellStyle name="Процентный 3 2 4 3 4" xfId="7978"/>
    <cellStyle name="Процентный 3 2 4 3 4 2" xfId="7979"/>
    <cellStyle name="Процентный 3 2 4 3 4 3" xfId="7980"/>
    <cellStyle name="Процентный 3 2 4 3 4 4" xfId="7981"/>
    <cellStyle name="Процентный 3 2 4 3 5" xfId="7982"/>
    <cellStyle name="Процентный 3 2 4 3 6" xfId="7983"/>
    <cellStyle name="Процентный 3 2 4 3 7" xfId="7984"/>
    <cellStyle name="Процентный 3 2 4 4" xfId="7985"/>
    <cellStyle name="Процентный 3 2 4 4 2" xfId="7986"/>
    <cellStyle name="Процентный 3 2 4 4 3" xfId="7987"/>
    <cellStyle name="Процентный 3 2 4 4 4" xfId="7988"/>
    <cellStyle name="Процентный 3 2 4 5" xfId="7989"/>
    <cellStyle name="Процентный 3 2 4 5 2" xfId="7990"/>
    <cellStyle name="Процентный 3 2 4 5 3" xfId="7991"/>
    <cellStyle name="Процентный 3 2 4 5 4" xfId="7992"/>
    <cellStyle name="Процентный 3 2 4 6" xfId="7993"/>
    <cellStyle name="Процентный 3 2 4 6 2" xfId="7994"/>
    <cellStyle name="Процентный 3 2 4 6 3" xfId="7995"/>
    <cellStyle name="Процентный 3 2 4 6 4" xfId="7996"/>
    <cellStyle name="Процентный 3 2 4 7" xfId="7997"/>
    <cellStyle name="Процентный 3 2 4 8" xfId="7998"/>
    <cellStyle name="Процентный 3 2 4 9" xfId="7999"/>
    <cellStyle name="Процентный 3 2 5" xfId="8000"/>
    <cellStyle name="Процентный 3 2 5 2" xfId="8001"/>
    <cellStyle name="Процентный 3 2 5 2 2" xfId="8002"/>
    <cellStyle name="Процентный 3 2 5 2 2 2" xfId="8003"/>
    <cellStyle name="Процентный 3 2 5 2 2 2 2" xfId="8004"/>
    <cellStyle name="Процентный 3 2 5 2 2 2 3" xfId="8005"/>
    <cellStyle name="Процентный 3 2 5 2 2 2 4" xfId="8006"/>
    <cellStyle name="Процентный 3 2 5 2 2 3" xfId="8007"/>
    <cellStyle name="Процентный 3 2 5 2 2 3 2" xfId="8008"/>
    <cellStyle name="Процентный 3 2 5 2 2 3 3" xfId="8009"/>
    <cellStyle name="Процентный 3 2 5 2 2 3 4" xfId="8010"/>
    <cellStyle name="Процентный 3 2 5 2 2 4" xfId="8011"/>
    <cellStyle name="Процентный 3 2 5 2 2 4 2" xfId="8012"/>
    <cellStyle name="Процентный 3 2 5 2 2 4 3" xfId="8013"/>
    <cellStyle name="Процентный 3 2 5 2 2 4 4" xfId="8014"/>
    <cellStyle name="Процентный 3 2 5 2 2 5" xfId="8015"/>
    <cellStyle name="Процентный 3 2 5 2 2 6" xfId="8016"/>
    <cellStyle name="Процентный 3 2 5 2 2 7" xfId="8017"/>
    <cellStyle name="Процентный 3 2 5 2 3" xfId="8018"/>
    <cellStyle name="Процентный 3 2 5 2 3 2" xfId="8019"/>
    <cellStyle name="Процентный 3 2 5 2 3 3" xfId="8020"/>
    <cellStyle name="Процентный 3 2 5 2 3 4" xfId="8021"/>
    <cellStyle name="Процентный 3 2 5 2 4" xfId="8022"/>
    <cellStyle name="Процентный 3 2 5 2 4 2" xfId="8023"/>
    <cellStyle name="Процентный 3 2 5 2 4 3" xfId="8024"/>
    <cellStyle name="Процентный 3 2 5 2 4 4" xfId="8025"/>
    <cellStyle name="Процентный 3 2 5 2 5" xfId="8026"/>
    <cellStyle name="Процентный 3 2 5 2 5 2" xfId="8027"/>
    <cellStyle name="Процентный 3 2 5 2 5 3" xfId="8028"/>
    <cellStyle name="Процентный 3 2 5 2 5 4" xfId="8029"/>
    <cellStyle name="Процентный 3 2 5 2 6" xfId="8030"/>
    <cellStyle name="Процентный 3 2 5 2 7" xfId="8031"/>
    <cellStyle name="Процентный 3 2 5 2 8" xfId="8032"/>
    <cellStyle name="Процентный 3 2 5 3" xfId="8033"/>
    <cellStyle name="Процентный 3 2 5 3 2" xfId="8034"/>
    <cellStyle name="Процентный 3 2 5 3 2 2" xfId="8035"/>
    <cellStyle name="Процентный 3 2 5 3 2 3" xfId="8036"/>
    <cellStyle name="Процентный 3 2 5 3 2 4" xfId="8037"/>
    <cellStyle name="Процентный 3 2 5 3 3" xfId="8038"/>
    <cellStyle name="Процентный 3 2 5 3 3 2" xfId="8039"/>
    <cellStyle name="Процентный 3 2 5 3 3 3" xfId="8040"/>
    <cellStyle name="Процентный 3 2 5 3 3 4" xfId="8041"/>
    <cellStyle name="Процентный 3 2 5 3 4" xfId="8042"/>
    <cellStyle name="Процентный 3 2 5 3 4 2" xfId="8043"/>
    <cellStyle name="Процентный 3 2 5 3 4 3" xfId="8044"/>
    <cellStyle name="Процентный 3 2 5 3 4 4" xfId="8045"/>
    <cellStyle name="Процентный 3 2 5 3 5" xfId="8046"/>
    <cellStyle name="Процентный 3 2 5 3 6" xfId="8047"/>
    <cellStyle name="Процентный 3 2 5 3 7" xfId="8048"/>
    <cellStyle name="Процентный 3 2 5 4" xfId="8049"/>
    <cellStyle name="Процентный 3 2 5 4 2" xfId="8050"/>
    <cellStyle name="Процентный 3 2 5 4 3" xfId="8051"/>
    <cellStyle name="Процентный 3 2 5 4 4" xfId="8052"/>
    <cellStyle name="Процентный 3 2 5 5" xfId="8053"/>
    <cellStyle name="Процентный 3 2 5 5 2" xfId="8054"/>
    <cellStyle name="Процентный 3 2 5 5 3" xfId="8055"/>
    <cellStyle name="Процентный 3 2 5 5 4" xfId="8056"/>
    <cellStyle name="Процентный 3 2 5 6" xfId="8057"/>
    <cellStyle name="Процентный 3 2 5 6 2" xfId="8058"/>
    <cellStyle name="Процентный 3 2 5 6 3" xfId="8059"/>
    <cellStyle name="Процентный 3 2 5 6 4" xfId="8060"/>
    <cellStyle name="Процентный 3 2 5 7" xfId="8061"/>
    <cellStyle name="Процентный 3 2 5 8" xfId="8062"/>
    <cellStyle name="Процентный 3 2 5 9" xfId="8063"/>
    <cellStyle name="Процентный 3 2 6" xfId="8064"/>
    <cellStyle name="Процентный 3 2 7" xfId="8065"/>
    <cellStyle name="Процентный 3 2 7 2" xfId="8066"/>
    <cellStyle name="Процентный 3 2 7 2 2" xfId="8067"/>
    <cellStyle name="Процентный 3 2 7 2 2 2" xfId="8068"/>
    <cellStyle name="Процентный 3 2 7 2 2 2 2" xfId="8069"/>
    <cellStyle name="Процентный 3 2 7 2 2 2 3" xfId="8070"/>
    <cellStyle name="Процентный 3 2 7 2 2 2 4" xfId="8071"/>
    <cellStyle name="Процентный 3 2 7 2 2 3" xfId="8072"/>
    <cellStyle name="Процентный 3 2 7 2 2 3 2" xfId="8073"/>
    <cellStyle name="Процентный 3 2 7 2 2 3 3" xfId="8074"/>
    <cellStyle name="Процентный 3 2 7 2 2 3 4" xfId="8075"/>
    <cellStyle name="Процентный 3 2 7 2 2 4" xfId="8076"/>
    <cellStyle name="Процентный 3 2 7 2 2 4 2" xfId="8077"/>
    <cellStyle name="Процентный 3 2 7 2 2 4 3" xfId="8078"/>
    <cellStyle name="Процентный 3 2 7 2 2 4 4" xfId="8079"/>
    <cellStyle name="Процентный 3 2 7 2 2 5" xfId="8080"/>
    <cellStyle name="Процентный 3 2 7 2 2 6" xfId="8081"/>
    <cellStyle name="Процентный 3 2 7 2 2 7" xfId="8082"/>
    <cellStyle name="Процентный 3 2 7 2 3" xfId="8083"/>
    <cellStyle name="Процентный 3 2 7 2 3 2" xfId="8084"/>
    <cellStyle name="Процентный 3 2 7 2 3 3" xfId="8085"/>
    <cellStyle name="Процентный 3 2 7 2 3 4" xfId="8086"/>
    <cellStyle name="Процентный 3 2 7 2 4" xfId="8087"/>
    <cellStyle name="Процентный 3 2 7 2 4 2" xfId="8088"/>
    <cellStyle name="Процентный 3 2 7 2 4 3" xfId="8089"/>
    <cellStyle name="Процентный 3 2 7 2 4 4" xfId="8090"/>
    <cellStyle name="Процентный 3 2 7 2 5" xfId="8091"/>
    <cellStyle name="Процентный 3 2 7 2 5 2" xfId="8092"/>
    <cellStyle name="Процентный 3 2 7 2 5 3" xfId="8093"/>
    <cellStyle name="Процентный 3 2 7 2 5 4" xfId="8094"/>
    <cellStyle name="Процентный 3 2 7 2 6" xfId="8095"/>
    <cellStyle name="Процентный 3 2 7 2 7" xfId="8096"/>
    <cellStyle name="Процентный 3 2 7 2 8" xfId="8097"/>
    <cellStyle name="Процентный 3 2 7 3" xfId="8098"/>
    <cellStyle name="Процентный 3 2 7 3 2" xfId="8099"/>
    <cellStyle name="Процентный 3 2 7 3 2 2" xfId="8100"/>
    <cellStyle name="Процентный 3 2 7 3 2 3" xfId="8101"/>
    <cellStyle name="Процентный 3 2 7 3 2 4" xfId="8102"/>
    <cellStyle name="Процентный 3 2 7 3 3" xfId="8103"/>
    <cellStyle name="Процентный 3 2 7 3 3 2" xfId="8104"/>
    <cellStyle name="Процентный 3 2 7 3 3 3" xfId="8105"/>
    <cellStyle name="Процентный 3 2 7 3 3 4" xfId="8106"/>
    <cellStyle name="Процентный 3 2 7 3 4" xfId="8107"/>
    <cellStyle name="Процентный 3 2 7 3 4 2" xfId="8108"/>
    <cellStyle name="Процентный 3 2 7 3 4 3" xfId="8109"/>
    <cellStyle name="Процентный 3 2 7 3 4 4" xfId="8110"/>
    <cellStyle name="Процентный 3 2 7 3 5" xfId="8111"/>
    <cellStyle name="Процентный 3 2 7 3 6" xfId="8112"/>
    <cellStyle name="Процентный 3 2 7 3 7" xfId="8113"/>
    <cellStyle name="Процентный 3 2 7 4" xfId="8114"/>
    <cellStyle name="Процентный 3 2 7 4 2" xfId="8115"/>
    <cellStyle name="Процентный 3 2 7 4 3" xfId="8116"/>
    <cellStyle name="Процентный 3 2 7 4 4" xfId="8117"/>
    <cellStyle name="Процентный 3 2 7 5" xfId="8118"/>
    <cellStyle name="Процентный 3 2 7 5 2" xfId="8119"/>
    <cellStyle name="Процентный 3 2 7 5 3" xfId="8120"/>
    <cellStyle name="Процентный 3 2 7 5 4" xfId="8121"/>
    <cellStyle name="Процентный 3 2 7 6" xfId="8122"/>
    <cellStyle name="Процентный 3 2 7 6 2" xfId="8123"/>
    <cellStyle name="Процентный 3 2 7 6 3" xfId="8124"/>
    <cellStyle name="Процентный 3 2 7 6 4" xfId="8125"/>
    <cellStyle name="Процентный 3 2 7 7" xfId="8126"/>
    <cellStyle name="Процентный 3 2 7 8" xfId="8127"/>
    <cellStyle name="Процентный 3 2 7 9" xfId="8128"/>
    <cellStyle name="Процентный 3 2 8" xfId="8129"/>
    <cellStyle name="Процентный 3 2 8 2" xfId="8130"/>
    <cellStyle name="Процентный 3 2 8 2 2" xfId="8131"/>
    <cellStyle name="Процентный 3 2 8 2 2 2" xfId="8132"/>
    <cellStyle name="Процентный 3 2 8 2 2 3" xfId="8133"/>
    <cellStyle name="Процентный 3 2 8 2 2 4" xfId="8134"/>
    <cellStyle name="Процентный 3 2 8 2 3" xfId="8135"/>
    <cellStyle name="Процентный 3 2 8 2 3 2" xfId="8136"/>
    <cellStyle name="Процентный 3 2 8 2 3 3" xfId="8137"/>
    <cellStyle name="Процентный 3 2 8 2 3 4" xfId="8138"/>
    <cellStyle name="Процентный 3 2 8 2 4" xfId="8139"/>
    <cellStyle name="Процентный 3 2 8 2 4 2" xfId="8140"/>
    <cellStyle name="Процентный 3 2 8 2 4 3" xfId="8141"/>
    <cellStyle name="Процентный 3 2 8 2 4 4" xfId="8142"/>
    <cellStyle name="Процентный 3 2 8 2 5" xfId="8143"/>
    <cellStyle name="Процентный 3 2 8 2 6" xfId="8144"/>
    <cellStyle name="Процентный 3 2 8 2 7" xfId="8145"/>
    <cellStyle name="Процентный 3 2 8 3" xfId="8146"/>
    <cellStyle name="Процентный 3 2 8 3 2" xfId="8147"/>
    <cellStyle name="Процентный 3 2 8 3 3" xfId="8148"/>
    <cellStyle name="Процентный 3 2 8 3 4" xfId="8149"/>
    <cellStyle name="Процентный 3 2 8 4" xfId="8150"/>
    <cellStyle name="Процентный 3 2 8 4 2" xfId="8151"/>
    <cellStyle name="Процентный 3 2 8 4 3" xfId="8152"/>
    <cellStyle name="Процентный 3 2 8 4 4" xfId="8153"/>
    <cellStyle name="Процентный 3 2 8 5" xfId="8154"/>
    <cellStyle name="Процентный 3 2 8 5 2" xfId="8155"/>
    <cellStyle name="Процентный 3 2 8 5 3" xfId="8156"/>
    <cellStyle name="Процентный 3 2 8 5 4" xfId="8157"/>
    <cellStyle name="Процентный 3 2 8 6" xfId="8158"/>
    <cellStyle name="Процентный 3 2 8 7" xfId="8159"/>
    <cellStyle name="Процентный 3 2 8 8" xfId="8160"/>
    <cellStyle name="Процентный 3 2 9" xfId="8161"/>
    <cellStyle name="Процентный 3 2 9 2" xfId="8162"/>
    <cellStyle name="Процентный 3 2 9 2 2" xfId="8163"/>
    <cellStyle name="Процентный 3 2 9 2 3" xfId="8164"/>
    <cellStyle name="Процентный 3 2 9 2 4" xfId="8165"/>
    <cellStyle name="Процентный 3 2 9 3" xfId="8166"/>
    <cellStyle name="Процентный 3 2 9 3 2" xfId="8167"/>
    <cellStyle name="Процентный 3 2 9 3 3" xfId="8168"/>
    <cellStyle name="Процентный 3 2 9 3 4" xfId="8169"/>
    <cellStyle name="Процентный 3 2 9 4" xfId="8170"/>
    <cellStyle name="Процентный 3 2 9 4 2" xfId="8171"/>
    <cellStyle name="Процентный 3 2 9 4 3" xfId="8172"/>
    <cellStyle name="Процентный 3 2 9 4 4" xfId="8173"/>
    <cellStyle name="Процентный 3 2 9 5" xfId="8174"/>
    <cellStyle name="Процентный 3 2 9 6" xfId="8175"/>
    <cellStyle name="Процентный 3 2 9 7" xfId="8176"/>
    <cellStyle name="Процентный 3 20" xfId="8177"/>
    <cellStyle name="Процентный 3 21" xfId="8178"/>
    <cellStyle name="Процентный 3 22" xfId="8179"/>
    <cellStyle name="Процентный 3 23" xfId="8180"/>
    <cellStyle name="Процентный 3 24" xfId="8181"/>
    <cellStyle name="Процентный 3 25" xfId="8182"/>
    <cellStyle name="Процентный 3 26" xfId="8183"/>
    <cellStyle name="Процентный 3 27" xfId="8184"/>
    <cellStyle name="Процентный 3 28" xfId="8185"/>
    <cellStyle name="Процентный 3 29" xfId="8186"/>
    <cellStyle name="Процентный 3 3" xfId="8187"/>
    <cellStyle name="Процентный 3 3 10" xfId="8188"/>
    <cellStyle name="Процентный 3 3 10 2" xfId="8189"/>
    <cellStyle name="Процентный 3 3 10 3" xfId="8190"/>
    <cellStyle name="Процентный 3 3 10 4" xfId="8191"/>
    <cellStyle name="Процентный 3 3 11" xfId="8192"/>
    <cellStyle name="Процентный 3 3 11 2" xfId="8193"/>
    <cellStyle name="Процентный 3 3 11 3" xfId="8194"/>
    <cellStyle name="Процентный 3 3 11 4" xfId="8195"/>
    <cellStyle name="Процентный 3 3 12" xfId="8196"/>
    <cellStyle name="Процентный 3 3 12 2" xfId="8197"/>
    <cellStyle name="Процентный 3 3 12 3" xfId="8198"/>
    <cellStyle name="Процентный 3 3 12 4" xfId="8199"/>
    <cellStyle name="Процентный 3 3 13" xfId="8200"/>
    <cellStyle name="Процентный 3 3 14" xfId="8201"/>
    <cellStyle name="Процентный 3 3 2" xfId="8202"/>
    <cellStyle name="Процентный 3 3 3" xfId="8203"/>
    <cellStyle name="Процентный 3 3 3 2" xfId="8204"/>
    <cellStyle name="Процентный 3 3 3 2 2" xfId="8205"/>
    <cellStyle name="Процентный 3 3 3 2 2 2" xfId="8206"/>
    <cellStyle name="Процентный 3 3 3 2 2 2 2" xfId="8207"/>
    <cellStyle name="Процентный 3 3 3 2 2 2 3" xfId="8208"/>
    <cellStyle name="Процентный 3 3 3 2 2 2 4" xfId="8209"/>
    <cellStyle name="Процентный 3 3 3 2 2 3" xfId="8210"/>
    <cellStyle name="Процентный 3 3 3 2 2 3 2" xfId="8211"/>
    <cellStyle name="Процентный 3 3 3 2 2 3 3" xfId="8212"/>
    <cellStyle name="Процентный 3 3 3 2 2 3 4" xfId="8213"/>
    <cellStyle name="Процентный 3 3 3 2 2 4" xfId="8214"/>
    <cellStyle name="Процентный 3 3 3 2 2 4 2" xfId="8215"/>
    <cellStyle name="Процентный 3 3 3 2 2 4 3" xfId="8216"/>
    <cellStyle name="Процентный 3 3 3 2 2 4 4" xfId="8217"/>
    <cellStyle name="Процентный 3 3 3 2 2 5" xfId="8218"/>
    <cellStyle name="Процентный 3 3 3 2 2 6" xfId="8219"/>
    <cellStyle name="Процентный 3 3 3 2 2 7" xfId="8220"/>
    <cellStyle name="Процентный 3 3 3 2 3" xfId="8221"/>
    <cellStyle name="Процентный 3 3 3 2 3 2" xfId="8222"/>
    <cellStyle name="Процентный 3 3 3 2 3 3" xfId="8223"/>
    <cellStyle name="Процентный 3 3 3 2 3 4" xfId="8224"/>
    <cellStyle name="Процентный 3 3 3 2 4" xfId="8225"/>
    <cellStyle name="Процентный 3 3 3 2 4 2" xfId="8226"/>
    <cellStyle name="Процентный 3 3 3 2 4 3" xfId="8227"/>
    <cellStyle name="Процентный 3 3 3 2 4 4" xfId="8228"/>
    <cellStyle name="Процентный 3 3 3 2 5" xfId="8229"/>
    <cellStyle name="Процентный 3 3 3 2 5 2" xfId="8230"/>
    <cellStyle name="Процентный 3 3 3 2 5 3" xfId="8231"/>
    <cellStyle name="Процентный 3 3 3 2 5 4" xfId="8232"/>
    <cellStyle name="Процентный 3 3 3 2 6" xfId="8233"/>
    <cellStyle name="Процентный 3 3 3 2 7" xfId="8234"/>
    <cellStyle name="Процентный 3 3 3 2 8" xfId="8235"/>
    <cellStyle name="Процентный 3 3 3 3" xfId="8236"/>
    <cellStyle name="Процентный 3 3 3 3 2" xfId="8237"/>
    <cellStyle name="Процентный 3 3 3 3 2 2" xfId="8238"/>
    <cellStyle name="Процентный 3 3 3 3 2 3" xfId="8239"/>
    <cellStyle name="Процентный 3 3 3 3 2 4" xfId="8240"/>
    <cellStyle name="Процентный 3 3 3 3 3" xfId="8241"/>
    <cellStyle name="Процентный 3 3 3 3 3 2" xfId="8242"/>
    <cellStyle name="Процентный 3 3 3 3 3 3" xfId="8243"/>
    <cellStyle name="Процентный 3 3 3 3 3 4" xfId="8244"/>
    <cellStyle name="Процентный 3 3 3 3 4" xfId="8245"/>
    <cellStyle name="Процентный 3 3 3 3 4 2" xfId="8246"/>
    <cellStyle name="Процентный 3 3 3 3 4 3" xfId="8247"/>
    <cellStyle name="Процентный 3 3 3 3 4 4" xfId="8248"/>
    <cellStyle name="Процентный 3 3 3 3 5" xfId="8249"/>
    <cellStyle name="Процентный 3 3 3 3 6" xfId="8250"/>
    <cellStyle name="Процентный 3 3 3 3 7" xfId="8251"/>
    <cellStyle name="Процентный 3 3 3 4" xfId="8252"/>
    <cellStyle name="Процентный 3 3 3 4 2" xfId="8253"/>
    <cellStyle name="Процентный 3 3 3 4 3" xfId="8254"/>
    <cellStyle name="Процентный 3 3 3 4 4" xfId="8255"/>
    <cellStyle name="Процентный 3 3 3 5" xfId="8256"/>
    <cellStyle name="Процентный 3 3 3 5 2" xfId="8257"/>
    <cellStyle name="Процентный 3 3 3 5 3" xfId="8258"/>
    <cellStyle name="Процентный 3 3 3 5 4" xfId="8259"/>
    <cellStyle name="Процентный 3 3 3 6" xfId="8260"/>
    <cellStyle name="Процентный 3 3 3 6 2" xfId="8261"/>
    <cellStyle name="Процентный 3 3 3 6 3" xfId="8262"/>
    <cellStyle name="Процентный 3 3 3 6 4" xfId="8263"/>
    <cellStyle name="Процентный 3 3 3 7" xfId="8264"/>
    <cellStyle name="Процентный 3 3 3 8" xfId="8265"/>
    <cellStyle name="Процентный 3 3 3 9" xfId="8266"/>
    <cellStyle name="Процентный 3 3 4" xfId="8267"/>
    <cellStyle name="Процентный 3 3 4 2" xfId="8268"/>
    <cellStyle name="Процентный 3 3 4 2 2" xfId="8269"/>
    <cellStyle name="Процентный 3 3 4 2 2 2" xfId="8270"/>
    <cellStyle name="Процентный 3 3 4 2 2 2 2" xfId="8271"/>
    <cellStyle name="Процентный 3 3 4 2 2 2 3" xfId="8272"/>
    <cellStyle name="Процентный 3 3 4 2 2 2 4" xfId="8273"/>
    <cellStyle name="Процентный 3 3 4 2 2 3" xfId="8274"/>
    <cellStyle name="Процентный 3 3 4 2 2 3 2" xfId="8275"/>
    <cellStyle name="Процентный 3 3 4 2 2 3 3" xfId="8276"/>
    <cellStyle name="Процентный 3 3 4 2 2 3 4" xfId="8277"/>
    <cellStyle name="Процентный 3 3 4 2 2 4" xfId="8278"/>
    <cellStyle name="Процентный 3 3 4 2 2 4 2" xfId="8279"/>
    <cellStyle name="Процентный 3 3 4 2 2 4 3" xfId="8280"/>
    <cellStyle name="Процентный 3 3 4 2 2 4 4" xfId="8281"/>
    <cellStyle name="Процентный 3 3 4 2 2 5" xfId="8282"/>
    <cellStyle name="Процентный 3 3 4 2 2 6" xfId="8283"/>
    <cellStyle name="Процентный 3 3 4 2 2 7" xfId="8284"/>
    <cellStyle name="Процентный 3 3 4 2 3" xfId="8285"/>
    <cellStyle name="Процентный 3 3 4 2 3 2" xfId="8286"/>
    <cellStyle name="Процентный 3 3 4 2 3 3" xfId="8287"/>
    <cellStyle name="Процентный 3 3 4 2 3 4" xfId="8288"/>
    <cellStyle name="Процентный 3 3 4 2 4" xfId="8289"/>
    <cellStyle name="Процентный 3 3 4 2 4 2" xfId="8290"/>
    <cellStyle name="Процентный 3 3 4 2 4 3" xfId="8291"/>
    <cellStyle name="Процентный 3 3 4 2 4 4" xfId="8292"/>
    <cellStyle name="Процентный 3 3 4 2 5" xfId="8293"/>
    <cellStyle name="Процентный 3 3 4 2 5 2" xfId="8294"/>
    <cellStyle name="Процентный 3 3 4 2 5 3" xfId="8295"/>
    <cellStyle name="Процентный 3 3 4 2 5 4" xfId="8296"/>
    <cellStyle name="Процентный 3 3 4 2 6" xfId="8297"/>
    <cellStyle name="Процентный 3 3 4 2 7" xfId="8298"/>
    <cellStyle name="Процентный 3 3 4 2 8" xfId="8299"/>
    <cellStyle name="Процентный 3 3 4 3" xfId="8300"/>
    <cellStyle name="Процентный 3 3 4 3 2" xfId="8301"/>
    <cellStyle name="Процентный 3 3 4 3 2 2" xfId="8302"/>
    <cellStyle name="Процентный 3 3 4 3 2 3" xfId="8303"/>
    <cellStyle name="Процентный 3 3 4 3 2 4" xfId="8304"/>
    <cellStyle name="Процентный 3 3 4 3 3" xfId="8305"/>
    <cellStyle name="Процентный 3 3 4 3 3 2" xfId="8306"/>
    <cellStyle name="Процентный 3 3 4 3 3 3" xfId="8307"/>
    <cellStyle name="Процентный 3 3 4 3 3 4" xfId="8308"/>
    <cellStyle name="Процентный 3 3 4 3 4" xfId="8309"/>
    <cellStyle name="Процентный 3 3 4 3 4 2" xfId="8310"/>
    <cellStyle name="Процентный 3 3 4 3 4 3" xfId="8311"/>
    <cellStyle name="Процентный 3 3 4 3 4 4" xfId="8312"/>
    <cellStyle name="Процентный 3 3 4 3 5" xfId="8313"/>
    <cellStyle name="Процентный 3 3 4 3 6" xfId="8314"/>
    <cellStyle name="Процентный 3 3 4 3 7" xfId="8315"/>
    <cellStyle name="Процентный 3 3 4 4" xfId="8316"/>
    <cellStyle name="Процентный 3 3 4 4 2" xfId="8317"/>
    <cellStyle name="Процентный 3 3 4 4 3" xfId="8318"/>
    <cellStyle name="Процентный 3 3 4 4 4" xfId="8319"/>
    <cellStyle name="Процентный 3 3 4 5" xfId="8320"/>
    <cellStyle name="Процентный 3 3 4 5 2" xfId="8321"/>
    <cellStyle name="Процентный 3 3 4 5 3" xfId="8322"/>
    <cellStyle name="Процентный 3 3 4 5 4" xfId="8323"/>
    <cellStyle name="Процентный 3 3 4 6" xfId="8324"/>
    <cellStyle name="Процентный 3 3 4 6 2" xfId="8325"/>
    <cellStyle name="Процентный 3 3 4 6 3" xfId="8326"/>
    <cellStyle name="Процентный 3 3 4 6 4" xfId="8327"/>
    <cellStyle name="Процентный 3 3 4 7" xfId="8328"/>
    <cellStyle name="Процентный 3 3 4 8" xfId="8329"/>
    <cellStyle name="Процентный 3 3 4 9" xfId="8330"/>
    <cellStyle name="Процентный 3 3 5" xfId="8331"/>
    <cellStyle name="Процентный 3 3 6" xfId="8332"/>
    <cellStyle name="Процентный 3 3 6 2" xfId="8333"/>
    <cellStyle name="Процентный 3 3 6 2 2" xfId="8334"/>
    <cellStyle name="Процентный 3 3 6 2 2 2" xfId="8335"/>
    <cellStyle name="Процентный 3 3 6 2 2 2 2" xfId="8336"/>
    <cellStyle name="Процентный 3 3 6 2 2 2 3" xfId="8337"/>
    <cellStyle name="Процентный 3 3 6 2 2 2 4" xfId="8338"/>
    <cellStyle name="Процентный 3 3 6 2 2 3" xfId="8339"/>
    <cellStyle name="Процентный 3 3 6 2 2 3 2" xfId="8340"/>
    <cellStyle name="Процентный 3 3 6 2 2 3 3" xfId="8341"/>
    <cellStyle name="Процентный 3 3 6 2 2 3 4" xfId="8342"/>
    <cellStyle name="Процентный 3 3 6 2 2 4" xfId="8343"/>
    <cellStyle name="Процентный 3 3 6 2 2 4 2" xfId="8344"/>
    <cellStyle name="Процентный 3 3 6 2 2 4 3" xfId="8345"/>
    <cellStyle name="Процентный 3 3 6 2 2 4 4" xfId="8346"/>
    <cellStyle name="Процентный 3 3 6 2 2 5" xfId="8347"/>
    <cellStyle name="Процентный 3 3 6 2 2 6" xfId="8348"/>
    <cellStyle name="Процентный 3 3 6 2 2 7" xfId="8349"/>
    <cellStyle name="Процентный 3 3 6 2 3" xfId="8350"/>
    <cellStyle name="Процентный 3 3 6 2 3 2" xfId="8351"/>
    <cellStyle name="Процентный 3 3 6 2 3 3" xfId="8352"/>
    <cellStyle name="Процентный 3 3 6 2 3 4" xfId="8353"/>
    <cellStyle name="Процентный 3 3 6 2 4" xfId="8354"/>
    <cellStyle name="Процентный 3 3 6 2 4 2" xfId="8355"/>
    <cellStyle name="Процентный 3 3 6 2 4 3" xfId="8356"/>
    <cellStyle name="Процентный 3 3 6 2 4 4" xfId="8357"/>
    <cellStyle name="Процентный 3 3 6 2 5" xfId="8358"/>
    <cellStyle name="Процентный 3 3 6 2 5 2" xfId="8359"/>
    <cellStyle name="Процентный 3 3 6 2 5 3" xfId="8360"/>
    <cellStyle name="Процентный 3 3 6 2 5 4" xfId="8361"/>
    <cellStyle name="Процентный 3 3 6 2 6" xfId="8362"/>
    <cellStyle name="Процентный 3 3 6 2 7" xfId="8363"/>
    <cellStyle name="Процентный 3 3 6 2 8" xfId="8364"/>
    <cellStyle name="Процентный 3 3 6 3" xfId="8365"/>
    <cellStyle name="Процентный 3 3 6 3 2" xfId="8366"/>
    <cellStyle name="Процентный 3 3 6 3 2 2" xfId="8367"/>
    <cellStyle name="Процентный 3 3 6 3 2 3" xfId="8368"/>
    <cellStyle name="Процентный 3 3 6 3 2 4" xfId="8369"/>
    <cellStyle name="Процентный 3 3 6 3 3" xfId="8370"/>
    <cellStyle name="Процентный 3 3 6 3 3 2" xfId="8371"/>
    <cellStyle name="Процентный 3 3 6 3 3 3" xfId="8372"/>
    <cellStyle name="Процентный 3 3 6 3 3 4" xfId="8373"/>
    <cellStyle name="Процентный 3 3 6 3 4" xfId="8374"/>
    <cellStyle name="Процентный 3 3 6 3 4 2" xfId="8375"/>
    <cellStyle name="Процентный 3 3 6 3 4 3" xfId="8376"/>
    <cellStyle name="Процентный 3 3 6 3 4 4" xfId="8377"/>
    <cellStyle name="Процентный 3 3 6 3 5" xfId="8378"/>
    <cellStyle name="Процентный 3 3 6 3 6" xfId="8379"/>
    <cellStyle name="Процентный 3 3 6 3 7" xfId="8380"/>
    <cellStyle name="Процентный 3 3 6 4" xfId="8381"/>
    <cellStyle name="Процентный 3 3 6 4 2" xfId="8382"/>
    <cellStyle name="Процентный 3 3 6 4 3" xfId="8383"/>
    <cellStyle name="Процентный 3 3 6 4 4" xfId="8384"/>
    <cellStyle name="Процентный 3 3 6 5" xfId="8385"/>
    <cellStyle name="Процентный 3 3 6 5 2" xfId="8386"/>
    <cellStyle name="Процентный 3 3 6 5 3" xfId="8387"/>
    <cellStyle name="Процентный 3 3 6 5 4" xfId="8388"/>
    <cellStyle name="Процентный 3 3 6 6" xfId="8389"/>
    <cellStyle name="Процентный 3 3 6 6 2" xfId="8390"/>
    <cellStyle name="Процентный 3 3 6 6 3" xfId="8391"/>
    <cellStyle name="Процентный 3 3 6 6 4" xfId="8392"/>
    <cellStyle name="Процентный 3 3 6 7" xfId="8393"/>
    <cellStyle name="Процентный 3 3 6 8" xfId="8394"/>
    <cellStyle name="Процентный 3 3 6 9" xfId="8395"/>
    <cellStyle name="Процентный 3 3 7" xfId="8396"/>
    <cellStyle name="Процентный 3 3 7 2" xfId="8397"/>
    <cellStyle name="Процентный 3 3 7 2 2" xfId="8398"/>
    <cellStyle name="Процентный 3 3 7 2 2 2" xfId="8399"/>
    <cellStyle name="Процентный 3 3 7 2 2 3" xfId="8400"/>
    <cellStyle name="Процентный 3 3 7 2 2 4" xfId="8401"/>
    <cellStyle name="Процентный 3 3 7 2 3" xfId="8402"/>
    <cellStyle name="Процентный 3 3 7 2 3 2" xfId="8403"/>
    <cellStyle name="Процентный 3 3 7 2 3 3" xfId="8404"/>
    <cellStyle name="Процентный 3 3 7 2 3 4" xfId="8405"/>
    <cellStyle name="Процентный 3 3 7 2 4" xfId="8406"/>
    <cellStyle name="Процентный 3 3 7 2 4 2" xfId="8407"/>
    <cellStyle name="Процентный 3 3 7 2 4 3" xfId="8408"/>
    <cellStyle name="Процентный 3 3 7 2 4 4" xfId="8409"/>
    <cellStyle name="Процентный 3 3 7 2 5" xfId="8410"/>
    <cellStyle name="Процентный 3 3 7 2 6" xfId="8411"/>
    <cellStyle name="Процентный 3 3 7 2 7" xfId="8412"/>
    <cellStyle name="Процентный 3 3 7 3" xfId="8413"/>
    <cellStyle name="Процентный 3 3 7 3 2" xfId="8414"/>
    <cellStyle name="Процентный 3 3 7 3 3" xfId="8415"/>
    <cellStyle name="Процентный 3 3 7 3 4" xfId="8416"/>
    <cellStyle name="Процентный 3 3 7 4" xfId="8417"/>
    <cellStyle name="Процентный 3 3 7 4 2" xfId="8418"/>
    <cellStyle name="Процентный 3 3 7 4 3" xfId="8419"/>
    <cellStyle name="Процентный 3 3 7 4 4" xfId="8420"/>
    <cellStyle name="Процентный 3 3 7 5" xfId="8421"/>
    <cellStyle name="Процентный 3 3 7 5 2" xfId="8422"/>
    <cellStyle name="Процентный 3 3 7 5 3" xfId="8423"/>
    <cellStyle name="Процентный 3 3 7 5 4" xfId="8424"/>
    <cellStyle name="Процентный 3 3 7 6" xfId="8425"/>
    <cellStyle name="Процентный 3 3 7 7" xfId="8426"/>
    <cellStyle name="Процентный 3 3 7 8" xfId="8427"/>
    <cellStyle name="Процентный 3 3 8" xfId="8428"/>
    <cellStyle name="Процентный 3 3 8 2" xfId="8429"/>
    <cellStyle name="Процентный 3 3 8 2 2" xfId="8430"/>
    <cellStyle name="Процентный 3 3 8 2 3" xfId="8431"/>
    <cellStyle name="Процентный 3 3 8 2 4" xfId="8432"/>
    <cellStyle name="Процентный 3 3 8 3" xfId="8433"/>
    <cellStyle name="Процентный 3 3 8 3 2" xfId="8434"/>
    <cellStyle name="Процентный 3 3 8 3 3" xfId="8435"/>
    <cellStyle name="Процентный 3 3 8 3 4" xfId="8436"/>
    <cellStyle name="Процентный 3 3 8 4" xfId="8437"/>
    <cellStyle name="Процентный 3 3 8 4 2" xfId="8438"/>
    <cellStyle name="Процентный 3 3 8 4 3" xfId="8439"/>
    <cellStyle name="Процентный 3 3 8 4 4" xfId="8440"/>
    <cellStyle name="Процентный 3 3 8 5" xfId="8441"/>
    <cellStyle name="Процентный 3 3 8 6" xfId="8442"/>
    <cellStyle name="Процентный 3 3 8 7" xfId="8443"/>
    <cellStyle name="Процентный 3 3 9" xfId="8444"/>
    <cellStyle name="Процентный 3 3 9 2" xfId="8445"/>
    <cellStyle name="Процентный 3 3 9 2 2" xfId="8446"/>
    <cellStyle name="Процентный 3 3 9 2 3" xfId="8447"/>
    <cellStyle name="Процентный 3 3 9 2 4" xfId="8448"/>
    <cellStyle name="Процентный 3 3 9 3" xfId="8449"/>
    <cellStyle name="Процентный 3 3 9 3 2" xfId="8450"/>
    <cellStyle name="Процентный 3 3 9 3 3" xfId="8451"/>
    <cellStyle name="Процентный 3 3 9 3 4" xfId="8452"/>
    <cellStyle name="Процентный 3 3 9 4" xfId="8453"/>
    <cellStyle name="Процентный 3 3 9 5" xfId="8454"/>
    <cellStyle name="Процентный 3 3 9 6" xfId="8455"/>
    <cellStyle name="Процентный 3 30" xfId="8456"/>
    <cellStyle name="Процентный 3 31" xfId="8457"/>
    <cellStyle name="Процентный 3 32" xfId="8458"/>
    <cellStyle name="Процентный 3 33" xfId="8459"/>
    <cellStyle name="Процентный 3 34" xfId="8460"/>
    <cellStyle name="Процентный 3 35" xfId="8461"/>
    <cellStyle name="Процентный 3 36" xfId="8462"/>
    <cellStyle name="Процентный 3 37" xfId="8463"/>
    <cellStyle name="Процентный 3 38" xfId="8464"/>
    <cellStyle name="Процентный 3 39" xfId="8465"/>
    <cellStyle name="Процентный 3 4" xfId="8466"/>
    <cellStyle name="Процентный 3 4 2" xfId="8467"/>
    <cellStyle name="Процентный 3 40" xfId="8468"/>
    <cellStyle name="Процентный 3 41" xfId="8469"/>
    <cellStyle name="Процентный 3 42" xfId="8470"/>
    <cellStyle name="Процентный 3 43" xfId="8471"/>
    <cellStyle name="Процентный 3 43 2" xfId="8472"/>
    <cellStyle name="Процентный 3 43 2 2" xfId="8473"/>
    <cellStyle name="Процентный 3 43 2 2 2" xfId="8474"/>
    <cellStyle name="Процентный 3 43 2 2 2 2" xfId="8475"/>
    <cellStyle name="Процентный 3 43 2 2 2 3" xfId="8476"/>
    <cellStyle name="Процентный 3 43 2 2 2 4" xfId="8477"/>
    <cellStyle name="Процентный 3 43 2 2 3" xfId="8478"/>
    <cellStyle name="Процентный 3 43 2 2 3 2" xfId="8479"/>
    <cellStyle name="Процентный 3 43 2 2 3 3" xfId="8480"/>
    <cellStyle name="Процентный 3 43 2 2 3 4" xfId="8481"/>
    <cellStyle name="Процентный 3 43 2 2 4" xfId="8482"/>
    <cellStyle name="Процентный 3 43 2 2 4 2" xfId="8483"/>
    <cellStyle name="Процентный 3 43 2 2 4 3" xfId="8484"/>
    <cellStyle name="Процентный 3 43 2 2 4 4" xfId="8485"/>
    <cellStyle name="Процентный 3 43 2 2 5" xfId="8486"/>
    <cellStyle name="Процентный 3 43 2 2 6" xfId="8487"/>
    <cellStyle name="Процентный 3 43 2 2 7" xfId="8488"/>
    <cellStyle name="Процентный 3 43 2 3" xfId="8489"/>
    <cellStyle name="Процентный 3 43 2 3 2" xfId="8490"/>
    <cellStyle name="Процентный 3 43 2 3 3" xfId="8491"/>
    <cellStyle name="Процентный 3 43 2 3 4" xfId="8492"/>
    <cellStyle name="Процентный 3 43 2 4" xfId="8493"/>
    <cellStyle name="Процентный 3 43 2 4 2" xfId="8494"/>
    <cellStyle name="Процентный 3 43 2 4 3" xfId="8495"/>
    <cellStyle name="Процентный 3 43 2 4 4" xfId="8496"/>
    <cellStyle name="Процентный 3 43 2 5" xfId="8497"/>
    <cellStyle name="Процентный 3 43 2 5 2" xfId="8498"/>
    <cellStyle name="Процентный 3 43 2 5 3" xfId="8499"/>
    <cellStyle name="Процентный 3 43 2 5 4" xfId="8500"/>
    <cellStyle name="Процентный 3 43 2 6" xfId="8501"/>
    <cellStyle name="Процентный 3 43 2 7" xfId="8502"/>
    <cellStyle name="Процентный 3 43 2 8" xfId="8503"/>
    <cellStyle name="Процентный 3 43 3" xfId="8504"/>
    <cellStyle name="Процентный 3 43 3 2" xfId="8505"/>
    <cellStyle name="Процентный 3 43 3 2 2" xfId="8506"/>
    <cellStyle name="Процентный 3 43 3 2 3" xfId="8507"/>
    <cellStyle name="Процентный 3 43 3 2 4" xfId="8508"/>
    <cellStyle name="Процентный 3 43 3 3" xfId="8509"/>
    <cellStyle name="Процентный 3 43 3 3 2" xfId="8510"/>
    <cellStyle name="Процентный 3 43 3 3 3" xfId="8511"/>
    <cellStyle name="Процентный 3 43 3 3 4" xfId="8512"/>
    <cellStyle name="Процентный 3 43 3 4" xfId="8513"/>
    <cellStyle name="Процентный 3 43 3 4 2" xfId="8514"/>
    <cellStyle name="Процентный 3 43 3 4 3" xfId="8515"/>
    <cellStyle name="Процентный 3 43 3 4 4" xfId="8516"/>
    <cellStyle name="Процентный 3 43 3 5" xfId="8517"/>
    <cellStyle name="Процентный 3 43 3 6" xfId="8518"/>
    <cellStyle name="Процентный 3 43 3 7" xfId="8519"/>
    <cellStyle name="Процентный 3 43 4" xfId="8520"/>
    <cellStyle name="Процентный 3 43 4 2" xfId="8521"/>
    <cellStyle name="Процентный 3 43 4 3" xfId="8522"/>
    <cellStyle name="Процентный 3 43 4 4" xfId="8523"/>
    <cellStyle name="Процентный 3 43 5" xfId="8524"/>
    <cellStyle name="Процентный 3 43 5 2" xfId="8525"/>
    <cellStyle name="Процентный 3 43 5 3" xfId="8526"/>
    <cellStyle name="Процентный 3 43 5 4" xfId="8527"/>
    <cellStyle name="Процентный 3 43 6" xfId="8528"/>
    <cellStyle name="Процентный 3 43 6 2" xfId="8529"/>
    <cellStyle name="Процентный 3 43 6 3" xfId="8530"/>
    <cellStyle name="Процентный 3 43 6 4" xfId="8531"/>
    <cellStyle name="Процентный 3 43 7" xfId="8532"/>
    <cellStyle name="Процентный 3 43 8" xfId="8533"/>
    <cellStyle name="Процентный 3 43 9" xfId="8534"/>
    <cellStyle name="Процентный 3 44" xfId="8535"/>
    <cellStyle name="Процентный 3 44 2" xfId="8536"/>
    <cellStyle name="Процентный 3 44 2 2" xfId="8537"/>
    <cellStyle name="Процентный 3 44 2 2 2" xfId="8538"/>
    <cellStyle name="Процентный 3 44 2 2 3" xfId="8539"/>
    <cellStyle name="Процентный 3 44 2 2 4" xfId="8540"/>
    <cellStyle name="Процентный 3 44 2 3" xfId="8541"/>
    <cellStyle name="Процентный 3 44 2 3 2" xfId="8542"/>
    <cellStyle name="Процентный 3 44 2 3 3" xfId="8543"/>
    <cellStyle name="Процентный 3 44 2 3 4" xfId="8544"/>
    <cellStyle name="Процентный 3 44 2 4" xfId="8545"/>
    <cellStyle name="Процентный 3 44 2 4 2" xfId="8546"/>
    <cellStyle name="Процентный 3 44 2 4 3" xfId="8547"/>
    <cellStyle name="Процентный 3 44 2 4 4" xfId="8548"/>
    <cellStyle name="Процентный 3 44 2 5" xfId="8549"/>
    <cellStyle name="Процентный 3 44 2 6" xfId="8550"/>
    <cellStyle name="Процентный 3 44 2 7" xfId="8551"/>
    <cellStyle name="Процентный 3 44 3" xfId="8552"/>
    <cellStyle name="Процентный 3 44 3 2" xfId="8553"/>
    <cellStyle name="Процентный 3 44 3 3" xfId="8554"/>
    <cellStyle name="Процентный 3 44 3 4" xfId="8555"/>
    <cellStyle name="Процентный 3 44 4" xfId="8556"/>
    <cellStyle name="Процентный 3 44 4 2" xfId="8557"/>
    <cellStyle name="Процентный 3 44 4 3" xfId="8558"/>
    <cellStyle name="Процентный 3 44 4 4" xfId="8559"/>
    <cellStyle name="Процентный 3 44 5" xfId="8560"/>
    <cellStyle name="Процентный 3 44 5 2" xfId="8561"/>
    <cellStyle name="Процентный 3 44 5 3" xfId="8562"/>
    <cellStyle name="Процентный 3 44 5 4" xfId="8563"/>
    <cellStyle name="Процентный 3 44 6" xfId="8564"/>
    <cellStyle name="Процентный 3 44 7" xfId="8565"/>
    <cellStyle name="Процентный 3 44 8" xfId="8566"/>
    <cellStyle name="Процентный 3 45" xfId="8567"/>
    <cellStyle name="Процентный 3 45 2" xfId="8568"/>
    <cellStyle name="Процентный 3 45 2 2" xfId="8569"/>
    <cellStyle name="Процентный 3 45 2 3" xfId="8570"/>
    <cellStyle name="Процентный 3 45 2 4" xfId="8571"/>
    <cellStyle name="Процентный 3 45 3" xfId="8572"/>
    <cellStyle name="Процентный 3 45 3 2" xfId="8573"/>
    <cellStyle name="Процентный 3 45 3 3" xfId="8574"/>
    <cellStyle name="Процентный 3 45 3 4" xfId="8575"/>
    <cellStyle name="Процентный 3 45 4" xfId="8576"/>
    <cellStyle name="Процентный 3 45 4 2" xfId="8577"/>
    <cellStyle name="Процентный 3 45 4 3" xfId="8578"/>
    <cellStyle name="Процентный 3 45 4 4" xfId="8579"/>
    <cellStyle name="Процентный 3 45 5" xfId="8580"/>
    <cellStyle name="Процентный 3 45 6" xfId="8581"/>
    <cellStyle name="Процентный 3 45 7" xfId="8582"/>
    <cellStyle name="Процентный 3 46" xfId="8583"/>
    <cellStyle name="Процентный 3 46 2" xfId="8584"/>
    <cellStyle name="Процентный 3 46 2 2" xfId="8585"/>
    <cellStyle name="Процентный 3 46 2 3" xfId="8586"/>
    <cellStyle name="Процентный 3 46 2 4" xfId="8587"/>
    <cellStyle name="Процентный 3 46 3" xfId="8588"/>
    <cellStyle name="Процентный 3 46 3 2" xfId="8589"/>
    <cellStyle name="Процентный 3 46 3 3" xfId="8590"/>
    <cellStyle name="Процентный 3 46 3 4" xfId="8591"/>
    <cellStyle name="Процентный 3 46 4" xfId="8592"/>
    <cellStyle name="Процентный 3 46 5" xfId="8593"/>
    <cellStyle name="Процентный 3 46 6" xfId="8594"/>
    <cellStyle name="Процентный 3 47" xfId="8595"/>
    <cellStyle name="Процентный 3 47 2" xfId="8596"/>
    <cellStyle name="Процентный 3 47 3" xfId="8597"/>
    <cellStyle name="Процентный 3 47 4" xfId="8598"/>
    <cellStyle name="Процентный 3 48" xfId="8599"/>
    <cellStyle name="Процентный 3 48 2" xfId="8600"/>
    <cellStyle name="Процентный 3 48 3" xfId="8601"/>
    <cellStyle name="Процентный 3 48 4" xfId="8602"/>
    <cellStyle name="Процентный 3 49" xfId="8603"/>
    <cellStyle name="Процентный 3 49 2" xfId="8604"/>
    <cellStyle name="Процентный 3 49 3" xfId="8605"/>
    <cellStyle name="Процентный 3 49 4" xfId="8606"/>
    <cellStyle name="Процентный 3 5" xfId="8607"/>
    <cellStyle name="Процентный 3 5 2" xfId="8608"/>
    <cellStyle name="Процентный 3 5 3" xfId="8609"/>
    <cellStyle name="Процентный 3 5 3 2" xfId="8610"/>
    <cellStyle name="Процентный 3 5 3 2 2" xfId="8611"/>
    <cellStyle name="Процентный 3 5 3 2 2 2" xfId="8612"/>
    <cellStyle name="Процентный 3 5 3 2 2 3" xfId="8613"/>
    <cellStyle name="Процентный 3 5 3 2 2 4" xfId="8614"/>
    <cellStyle name="Процентный 3 5 3 2 3" xfId="8615"/>
    <cellStyle name="Процентный 3 5 3 2 3 2" xfId="8616"/>
    <cellStyle name="Процентный 3 5 3 2 3 3" xfId="8617"/>
    <cellStyle name="Процентный 3 5 3 2 3 4" xfId="8618"/>
    <cellStyle name="Процентный 3 5 3 2 4" xfId="8619"/>
    <cellStyle name="Процентный 3 5 3 2 4 2" xfId="8620"/>
    <cellStyle name="Процентный 3 5 3 2 4 3" xfId="8621"/>
    <cellStyle name="Процентный 3 5 3 2 4 4" xfId="8622"/>
    <cellStyle name="Процентный 3 5 3 2 5" xfId="8623"/>
    <cellStyle name="Процентный 3 5 3 2 6" xfId="8624"/>
    <cellStyle name="Процентный 3 5 3 2 7" xfId="8625"/>
    <cellStyle name="Процентный 3 5 3 3" xfId="8626"/>
    <cellStyle name="Процентный 3 5 3 3 2" xfId="8627"/>
    <cellStyle name="Процентный 3 5 3 3 3" xfId="8628"/>
    <cellStyle name="Процентный 3 5 3 3 4" xfId="8629"/>
    <cellStyle name="Процентный 3 5 3 4" xfId="8630"/>
    <cellStyle name="Процентный 3 5 3 4 2" xfId="8631"/>
    <cellStyle name="Процентный 3 5 3 4 3" xfId="8632"/>
    <cellStyle name="Процентный 3 5 3 4 4" xfId="8633"/>
    <cellStyle name="Процентный 3 5 3 5" xfId="8634"/>
    <cellStyle name="Процентный 3 5 3 5 2" xfId="8635"/>
    <cellStyle name="Процентный 3 5 3 5 3" xfId="8636"/>
    <cellStyle name="Процентный 3 5 3 5 4" xfId="8637"/>
    <cellStyle name="Процентный 3 5 3 6" xfId="8638"/>
    <cellStyle name="Процентный 3 5 3 7" xfId="8639"/>
    <cellStyle name="Процентный 3 5 3 8" xfId="8640"/>
    <cellStyle name="Процентный 3 5 4" xfId="8641"/>
    <cellStyle name="Процентный 3 5 4 2" xfId="8642"/>
    <cellStyle name="Процентный 3 5 4 2 2" xfId="8643"/>
    <cellStyle name="Процентный 3 5 4 2 3" xfId="8644"/>
    <cellStyle name="Процентный 3 5 4 2 4" xfId="8645"/>
    <cellStyle name="Процентный 3 5 4 3" xfId="8646"/>
    <cellStyle name="Процентный 3 5 4 3 2" xfId="8647"/>
    <cellStyle name="Процентный 3 5 4 3 3" xfId="8648"/>
    <cellStyle name="Процентный 3 5 4 3 4" xfId="8649"/>
    <cellStyle name="Процентный 3 5 4 4" xfId="8650"/>
    <cellStyle name="Процентный 3 5 4 4 2" xfId="8651"/>
    <cellStyle name="Процентный 3 5 4 4 3" xfId="8652"/>
    <cellStyle name="Процентный 3 5 4 4 4" xfId="8653"/>
    <cellStyle name="Процентный 3 5 4 5" xfId="8654"/>
    <cellStyle name="Процентный 3 5 4 6" xfId="8655"/>
    <cellStyle name="Процентный 3 5 4 7" xfId="8656"/>
    <cellStyle name="Процентный 3 5 5" xfId="8657"/>
    <cellStyle name="Процентный 3 5 5 2" xfId="8658"/>
    <cellStyle name="Процентный 3 5 5 3" xfId="8659"/>
    <cellStyle name="Процентный 3 5 5 4" xfId="8660"/>
    <cellStyle name="Процентный 3 5 6" xfId="8661"/>
    <cellStyle name="Процентный 3 5 6 2" xfId="8662"/>
    <cellStyle name="Процентный 3 5 6 3" xfId="8663"/>
    <cellStyle name="Процентный 3 5 6 4" xfId="8664"/>
    <cellStyle name="Процентный 3 5 7" xfId="8665"/>
    <cellStyle name="Процентный 3 5 7 2" xfId="8666"/>
    <cellStyle name="Процентный 3 5 7 3" xfId="8667"/>
    <cellStyle name="Процентный 3 5 7 4" xfId="8668"/>
    <cellStyle name="Процентный 3 5 8" xfId="8669"/>
    <cellStyle name="Процентный 3 5 9" xfId="8670"/>
    <cellStyle name="Процентный 3 50" xfId="8671"/>
    <cellStyle name="Процентный 3 51" xfId="8672"/>
    <cellStyle name="Процентный 3 6" xfId="8673"/>
    <cellStyle name="Процентный 3 6 2" xfId="8674"/>
    <cellStyle name="Процентный 3 6 3" xfId="8675"/>
    <cellStyle name="Процентный 3 6 3 2" xfId="8676"/>
    <cellStyle name="Процентный 3 6 3 2 2" xfId="8677"/>
    <cellStyle name="Процентный 3 6 3 2 2 2" xfId="8678"/>
    <cellStyle name="Процентный 3 6 3 2 2 3" xfId="8679"/>
    <cellStyle name="Процентный 3 6 3 2 2 4" xfId="8680"/>
    <cellStyle name="Процентный 3 6 3 2 3" xfId="8681"/>
    <cellStyle name="Процентный 3 6 3 2 3 2" xfId="8682"/>
    <cellStyle name="Процентный 3 6 3 2 3 3" xfId="8683"/>
    <cellStyle name="Процентный 3 6 3 2 3 4" xfId="8684"/>
    <cellStyle name="Процентный 3 6 3 2 4" xfId="8685"/>
    <cellStyle name="Процентный 3 6 3 2 4 2" xfId="8686"/>
    <cellStyle name="Процентный 3 6 3 2 4 3" xfId="8687"/>
    <cellStyle name="Процентный 3 6 3 2 4 4" xfId="8688"/>
    <cellStyle name="Процентный 3 6 3 2 5" xfId="8689"/>
    <cellStyle name="Процентный 3 6 3 2 6" xfId="8690"/>
    <cellStyle name="Процентный 3 6 3 2 7" xfId="8691"/>
    <cellStyle name="Процентный 3 6 3 3" xfId="8692"/>
    <cellStyle name="Процентный 3 6 3 3 2" xfId="8693"/>
    <cellStyle name="Процентный 3 6 3 3 3" xfId="8694"/>
    <cellStyle name="Процентный 3 6 3 3 4" xfId="8695"/>
    <cellStyle name="Процентный 3 6 3 4" xfId="8696"/>
    <cellStyle name="Процентный 3 6 3 4 2" xfId="8697"/>
    <cellStyle name="Процентный 3 6 3 4 3" xfId="8698"/>
    <cellStyle name="Процентный 3 6 3 4 4" xfId="8699"/>
    <cellStyle name="Процентный 3 6 3 5" xfId="8700"/>
    <cellStyle name="Процентный 3 6 3 5 2" xfId="8701"/>
    <cellStyle name="Процентный 3 6 3 5 3" xfId="8702"/>
    <cellStyle name="Процентный 3 6 3 5 4" xfId="8703"/>
    <cellStyle name="Процентный 3 6 3 6" xfId="8704"/>
    <cellStyle name="Процентный 3 6 3 7" xfId="8705"/>
    <cellStyle name="Процентный 3 6 3 8" xfId="8706"/>
    <cellStyle name="Процентный 3 6 4" xfId="8707"/>
    <cellStyle name="Процентный 3 6 4 2" xfId="8708"/>
    <cellStyle name="Процентный 3 6 4 2 2" xfId="8709"/>
    <cellStyle name="Процентный 3 6 4 2 3" xfId="8710"/>
    <cellStyle name="Процентный 3 6 4 2 4" xfId="8711"/>
    <cellStyle name="Процентный 3 6 4 3" xfId="8712"/>
    <cellStyle name="Процентный 3 6 4 3 2" xfId="8713"/>
    <cellStyle name="Процентный 3 6 4 3 3" xfId="8714"/>
    <cellStyle name="Процентный 3 6 4 3 4" xfId="8715"/>
    <cellStyle name="Процентный 3 6 4 4" xfId="8716"/>
    <cellStyle name="Процентный 3 6 4 4 2" xfId="8717"/>
    <cellStyle name="Процентный 3 6 4 4 3" xfId="8718"/>
    <cellStyle name="Процентный 3 6 4 4 4" xfId="8719"/>
    <cellStyle name="Процентный 3 6 4 5" xfId="8720"/>
    <cellStyle name="Процентный 3 6 4 6" xfId="8721"/>
    <cellStyle name="Процентный 3 6 4 7" xfId="8722"/>
    <cellStyle name="Процентный 3 6 5" xfId="8723"/>
    <cellStyle name="Процентный 3 6 5 2" xfId="8724"/>
    <cellStyle name="Процентный 3 6 5 3" xfId="8725"/>
    <cellStyle name="Процентный 3 6 5 4" xfId="8726"/>
    <cellStyle name="Процентный 3 6 6" xfId="8727"/>
    <cellStyle name="Процентный 3 6 6 2" xfId="8728"/>
    <cellStyle name="Процентный 3 6 6 3" xfId="8729"/>
    <cellStyle name="Процентный 3 6 6 4" xfId="8730"/>
    <cellStyle name="Процентный 3 6 7" xfId="8731"/>
    <cellStyle name="Процентный 3 6 7 2" xfId="8732"/>
    <cellStyle name="Процентный 3 6 7 3" xfId="8733"/>
    <cellStyle name="Процентный 3 6 7 4" xfId="8734"/>
    <cellStyle name="Процентный 3 6 8" xfId="8735"/>
    <cellStyle name="Процентный 3 6 9" xfId="8736"/>
    <cellStyle name="Процентный 3 7" xfId="8737"/>
    <cellStyle name="Процентный 3 7 2" xfId="8738"/>
    <cellStyle name="Процентный 3 8" xfId="8739"/>
    <cellStyle name="Процентный 3 9" xfId="8740"/>
    <cellStyle name="Процентный 4" xfId="8741"/>
    <cellStyle name="Процентный 4 2" xfId="8742"/>
    <cellStyle name="Процентный 46" xfId="8743"/>
    <cellStyle name="Процентный 5" xfId="8744"/>
    <cellStyle name="Процентный 5 10" xfId="8745"/>
    <cellStyle name="Процентный 5 10 2" xfId="8746"/>
    <cellStyle name="Процентный 5 10 2 2" xfId="8747"/>
    <cellStyle name="Процентный 5 10 2 3" xfId="8748"/>
    <cellStyle name="Процентный 5 10 2 4" xfId="8749"/>
    <cellStyle name="Процентный 5 10 3" xfId="8750"/>
    <cellStyle name="Процентный 5 10 3 2" xfId="8751"/>
    <cellStyle name="Процентный 5 10 3 3" xfId="8752"/>
    <cellStyle name="Процентный 5 10 3 4" xfId="8753"/>
    <cellStyle name="Процентный 5 10 4" xfId="8754"/>
    <cellStyle name="Процентный 5 10 5" xfId="8755"/>
    <cellStyle name="Процентный 5 10 6" xfId="8756"/>
    <cellStyle name="Процентный 5 11" xfId="8757"/>
    <cellStyle name="Процентный 5 11 2" xfId="8758"/>
    <cellStyle name="Процентный 5 11 3" xfId="8759"/>
    <cellStyle name="Процентный 5 11 4" xfId="8760"/>
    <cellStyle name="Процентный 5 12" xfId="8761"/>
    <cellStyle name="Процентный 5 12 2" xfId="8762"/>
    <cellStyle name="Процентный 5 12 3" xfId="8763"/>
    <cellStyle name="Процентный 5 12 4" xfId="8764"/>
    <cellStyle name="Процентный 5 13" xfId="8765"/>
    <cellStyle name="Процентный 5 13 2" xfId="8766"/>
    <cellStyle name="Процентный 5 13 3" xfId="8767"/>
    <cellStyle name="Процентный 5 13 4" xfId="8768"/>
    <cellStyle name="Процентный 5 14" xfId="8769"/>
    <cellStyle name="Процентный 5 15" xfId="8770"/>
    <cellStyle name="Процентный 5 2" xfId="8771"/>
    <cellStyle name="Процентный 5 3" xfId="8772"/>
    <cellStyle name="Процентный 5 3 2" xfId="8773"/>
    <cellStyle name="Процентный 5 3 2 2" xfId="8774"/>
    <cellStyle name="Процентный 5 3 2 2 2" xfId="8775"/>
    <cellStyle name="Процентный 5 3 2 2 2 2" xfId="8776"/>
    <cellStyle name="Процентный 5 3 2 2 2 3" xfId="8777"/>
    <cellStyle name="Процентный 5 3 2 2 2 4" xfId="8778"/>
    <cellStyle name="Процентный 5 3 2 2 3" xfId="8779"/>
    <cellStyle name="Процентный 5 3 2 2 3 2" xfId="8780"/>
    <cellStyle name="Процентный 5 3 2 2 3 3" xfId="8781"/>
    <cellStyle name="Процентный 5 3 2 2 3 4" xfId="8782"/>
    <cellStyle name="Процентный 5 3 2 2 4" xfId="8783"/>
    <cellStyle name="Процентный 5 3 2 2 4 2" xfId="8784"/>
    <cellStyle name="Процентный 5 3 2 2 4 3" xfId="8785"/>
    <cellStyle name="Процентный 5 3 2 2 4 4" xfId="8786"/>
    <cellStyle name="Процентный 5 3 2 2 5" xfId="8787"/>
    <cellStyle name="Процентный 5 3 2 2 6" xfId="8788"/>
    <cellStyle name="Процентный 5 3 2 2 7" xfId="8789"/>
    <cellStyle name="Процентный 5 3 2 3" xfId="8790"/>
    <cellStyle name="Процентный 5 3 2 3 2" xfId="8791"/>
    <cellStyle name="Процентный 5 3 2 3 3" xfId="8792"/>
    <cellStyle name="Процентный 5 3 2 3 4" xfId="8793"/>
    <cellStyle name="Процентный 5 3 2 4" xfId="8794"/>
    <cellStyle name="Процентный 5 3 2 4 2" xfId="8795"/>
    <cellStyle name="Процентный 5 3 2 4 3" xfId="8796"/>
    <cellStyle name="Процентный 5 3 2 4 4" xfId="8797"/>
    <cellStyle name="Процентный 5 3 2 5" xfId="8798"/>
    <cellStyle name="Процентный 5 3 2 5 2" xfId="8799"/>
    <cellStyle name="Процентный 5 3 2 5 3" xfId="8800"/>
    <cellStyle name="Процентный 5 3 2 5 4" xfId="8801"/>
    <cellStyle name="Процентный 5 3 2 6" xfId="8802"/>
    <cellStyle name="Процентный 5 3 2 7" xfId="8803"/>
    <cellStyle name="Процентный 5 3 2 8" xfId="8804"/>
    <cellStyle name="Процентный 5 3 3" xfId="8805"/>
    <cellStyle name="Процентный 5 3 3 2" xfId="8806"/>
    <cellStyle name="Процентный 5 3 3 2 2" xfId="8807"/>
    <cellStyle name="Процентный 5 3 3 2 3" xfId="8808"/>
    <cellStyle name="Процентный 5 3 3 2 4" xfId="8809"/>
    <cellStyle name="Процентный 5 3 3 3" xfId="8810"/>
    <cellStyle name="Процентный 5 3 3 3 2" xfId="8811"/>
    <cellStyle name="Процентный 5 3 3 3 3" xfId="8812"/>
    <cellStyle name="Процентный 5 3 3 3 4" xfId="8813"/>
    <cellStyle name="Процентный 5 3 3 4" xfId="8814"/>
    <cellStyle name="Процентный 5 3 3 4 2" xfId="8815"/>
    <cellStyle name="Процентный 5 3 3 4 3" xfId="8816"/>
    <cellStyle name="Процентный 5 3 3 4 4" xfId="8817"/>
    <cellStyle name="Процентный 5 3 3 5" xfId="8818"/>
    <cellStyle name="Процентный 5 3 3 6" xfId="8819"/>
    <cellStyle name="Процентный 5 3 3 7" xfId="8820"/>
    <cellStyle name="Процентный 5 3 4" xfId="8821"/>
    <cellStyle name="Процентный 5 3 4 2" xfId="8822"/>
    <cellStyle name="Процентный 5 3 4 3" xfId="8823"/>
    <cellStyle name="Процентный 5 3 4 4" xfId="8824"/>
    <cellStyle name="Процентный 5 3 5" xfId="8825"/>
    <cellStyle name="Процентный 5 3 5 2" xfId="8826"/>
    <cellStyle name="Процентный 5 3 5 3" xfId="8827"/>
    <cellStyle name="Процентный 5 3 5 4" xfId="8828"/>
    <cellStyle name="Процентный 5 3 6" xfId="8829"/>
    <cellStyle name="Процентный 5 3 6 2" xfId="8830"/>
    <cellStyle name="Процентный 5 3 6 3" xfId="8831"/>
    <cellStyle name="Процентный 5 3 6 4" xfId="8832"/>
    <cellStyle name="Процентный 5 3 7" xfId="8833"/>
    <cellStyle name="Процентный 5 3 8" xfId="8834"/>
    <cellStyle name="Процентный 5 3 9" xfId="8835"/>
    <cellStyle name="Процентный 5 4" xfId="8836"/>
    <cellStyle name="Процентный 5 4 2" xfId="8837"/>
    <cellStyle name="Процентный 5 4 2 2" xfId="8838"/>
    <cellStyle name="Процентный 5 4 2 2 2" xfId="8839"/>
    <cellStyle name="Процентный 5 4 2 2 2 2" xfId="8840"/>
    <cellStyle name="Процентный 5 4 2 2 2 3" xfId="8841"/>
    <cellStyle name="Процентный 5 4 2 2 2 4" xfId="8842"/>
    <cellStyle name="Процентный 5 4 2 2 3" xfId="8843"/>
    <cellStyle name="Процентный 5 4 2 2 3 2" xfId="8844"/>
    <cellStyle name="Процентный 5 4 2 2 3 3" xfId="8845"/>
    <cellStyle name="Процентный 5 4 2 2 3 4" xfId="8846"/>
    <cellStyle name="Процентный 5 4 2 2 4" xfId="8847"/>
    <cellStyle name="Процентный 5 4 2 2 4 2" xfId="8848"/>
    <cellStyle name="Процентный 5 4 2 2 4 3" xfId="8849"/>
    <cellStyle name="Процентный 5 4 2 2 4 4" xfId="8850"/>
    <cellStyle name="Процентный 5 4 2 2 5" xfId="8851"/>
    <cellStyle name="Процентный 5 4 2 2 6" xfId="8852"/>
    <cellStyle name="Процентный 5 4 2 2 7" xfId="8853"/>
    <cellStyle name="Процентный 5 4 2 3" xfId="8854"/>
    <cellStyle name="Процентный 5 4 2 3 2" xfId="8855"/>
    <cellStyle name="Процентный 5 4 2 3 3" xfId="8856"/>
    <cellStyle name="Процентный 5 4 2 3 4" xfId="8857"/>
    <cellStyle name="Процентный 5 4 2 4" xfId="8858"/>
    <cellStyle name="Процентный 5 4 2 4 2" xfId="8859"/>
    <cellStyle name="Процентный 5 4 2 4 3" xfId="8860"/>
    <cellStyle name="Процентный 5 4 2 4 4" xfId="8861"/>
    <cellStyle name="Процентный 5 4 2 5" xfId="8862"/>
    <cellStyle name="Процентный 5 4 2 5 2" xfId="8863"/>
    <cellStyle name="Процентный 5 4 2 5 3" xfId="8864"/>
    <cellStyle name="Процентный 5 4 2 5 4" xfId="8865"/>
    <cellStyle name="Процентный 5 4 2 6" xfId="8866"/>
    <cellStyle name="Процентный 5 4 2 7" xfId="8867"/>
    <cellStyle name="Процентный 5 4 2 8" xfId="8868"/>
    <cellStyle name="Процентный 5 4 3" xfId="8869"/>
    <cellStyle name="Процентный 5 4 3 2" xfId="8870"/>
    <cellStyle name="Процентный 5 4 3 2 2" xfId="8871"/>
    <cellStyle name="Процентный 5 4 3 2 3" xfId="8872"/>
    <cellStyle name="Процентный 5 4 3 2 4" xfId="8873"/>
    <cellStyle name="Процентный 5 4 3 3" xfId="8874"/>
    <cellStyle name="Процентный 5 4 3 3 2" xfId="8875"/>
    <cellStyle name="Процентный 5 4 3 3 3" xfId="8876"/>
    <cellStyle name="Процентный 5 4 3 3 4" xfId="8877"/>
    <cellStyle name="Процентный 5 4 3 4" xfId="8878"/>
    <cellStyle name="Процентный 5 4 3 4 2" xfId="8879"/>
    <cellStyle name="Процентный 5 4 3 4 3" xfId="8880"/>
    <cellStyle name="Процентный 5 4 3 4 4" xfId="8881"/>
    <cellStyle name="Процентный 5 4 3 5" xfId="8882"/>
    <cellStyle name="Процентный 5 4 3 6" xfId="8883"/>
    <cellStyle name="Процентный 5 4 3 7" xfId="8884"/>
    <cellStyle name="Процентный 5 4 4" xfId="8885"/>
    <cellStyle name="Процентный 5 4 4 2" xfId="8886"/>
    <cellStyle name="Процентный 5 4 4 3" xfId="8887"/>
    <cellStyle name="Процентный 5 4 4 4" xfId="8888"/>
    <cellStyle name="Процентный 5 4 5" xfId="8889"/>
    <cellStyle name="Процентный 5 4 5 2" xfId="8890"/>
    <cellStyle name="Процентный 5 4 5 3" xfId="8891"/>
    <cellStyle name="Процентный 5 4 5 4" xfId="8892"/>
    <cellStyle name="Процентный 5 4 6" xfId="8893"/>
    <cellStyle name="Процентный 5 4 6 2" xfId="8894"/>
    <cellStyle name="Процентный 5 4 6 3" xfId="8895"/>
    <cellStyle name="Процентный 5 4 6 4" xfId="8896"/>
    <cellStyle name="Процентный 5 4 7" xfId="8897"/>
    <cellStyle name="Процентный 5 4 8" xfId="8898"/>
    <cellStyle name="Процентный 5 4 9" xfId="8899"/>
    <cellStyle name="Процентный 5 5" xfId="8900"/>
    <cellStyle name="Процентный 5 6" xfId="8901"/>
    <cellStyle name="Процентный 5 6 2" xfId="8902"/>
    <cellStyle name="Процентный 5 6 2 2" xfId="8903"/>
    <cellStyle name="Процентный 5 6 2 2 2" xfId="8904"/>
    <cellStyle name="Процентный 5 6 2 2 2 2" xfId="8905"/>
    <cellStyle name="Процентный 5 6 2 2 2 3" xfId="8906"/>
    <cellStyle name="Процентный 5 6 2 2 2 4" xfId="8907"/>
    <cellStyle name="Процентный 5 6 2 2 3" xfId="8908"/>
    <cellStyle name="Процентный 5 6 2 2 3 2" xfId="8909"/>
    <cellStyle name="Процентный 5 6 2 2 3 3" xfId="8910"/>
    <cellStyle name="Процентный 5 6 2 2 3 4" xfId="8911"/>
    <cellStyle name="Процентный 5 6 2 2 4" xfId="8912"/>
    <cellStyle name="Процентный 5 6 2 2 4 2" xfId="8913"/>
    <cellStyle name="Процентный 5 6 2 2 4 3" xfId="8914"/>
    <cellStyle name="Процентный 5 6 2 2 4 4" xfId="8915"/>
    <cellStyle name="Процентный 5 6 2 2 5" xfId="8916"/>
    <cellStyle name="Процентный 5 6 2 2 6" xfId="8917"/>
    <cellStyle name="Процентный 5 6 2 2 7" xfId="8918"/>
    <cellStyle name="Процентный 5 6 2 3" xfId="8919"/>
    <cellStyle name="Процентный 5 6 2 3 2" xfId="8920"/>
    <cellStyle name="Процентный 5 6 2 3 3" xfId="8921"/>
    <cellStyle name="Процентный 5 6 2 3 4" xfId="8922"/>
    <cellStyle name="Процентный 5 6 2 4" xfId="8923"/>
    <cellStyle name="Процентный 5 6 2 4 2" xfId="8924"/>
    <cellStyle name="Процентный 5 6 2 4 3" xfId="8925"/>
    <cellStyle name="Процентный 5 6 2 4 4" xfId="8926"/>
    <cellStyle name="Процентный 5 6 2 5" xfId="8927"/>
    <cellStyle name="Процентный 5 6 2 5 2" xfId="8928"/>
    <cellStyle name="Процентный 5 6 2 5 3" xfId="8929"/>
    <cellStyle name="Процентный 5 6 2 5 4" xfId="8930"/>
    <cellStyle name="Процентный 5 6 2 6" xfId="8931"/>
    <cellStyle name="Процентный 5 6 2 7" xfId="8932"/>
    <cellStyle name="Процентный 5 6 2 8" xfId="8933"/>
    <cellStyle name="Процентный 5 6 3" xfId="8934"/>
    <cellStyle name="Процентный 5 6 3 2" xfId="8935"/>
    <cellStyle name="Процентный 5 6 3 2 2" xfId="8936"/>
    <cellStyle name="Процентный 5 6 3 2 3" xfId="8937"/>
    <cellStyle name="Процентный 5 6 3 2 4" xfId="8938"/>
    <cellStyle name="Процентный 5 6 3 3" xfId="8939"/>
    <cellStyle name="Процентный 5 6 3 3 2" xfId="8940"/>
    <cellStyle name="Процентный 5 6 3 3 3" xfId="8941"/>
    <cellStyle name="Процентный 5 6 3 3 4" xfId="8942"/>
    <cellStyle name="Процентный 5 6 3 4" xfId="8943"/>
    <cellStyle name="Процентный 5 6 3 4 2" xfId="8944"/>
    <cellStyle name="Процентный 5 6 3 4 3" xfId="8945"/>
    <cellStyle name="Процентный 5 6 3 4 4" xfId="8946"/>
    <cellStyle name="Процентный 5 6 3 5" xfId="8947"/>
    <cellStyle name="Процентный 5 6 3 6" xfId="8948"/>
    <cellStyle name="Процентный 5 6 3 7" xfId="8949"/>
    <cellStyle name="Процентный 5 6 4" xfId="8950"/>
    <cellStyle name="Процентный 5 6 4 2" xfId="8951"/>
    <cellStyle name="Процентный 5 6 4 3" xfId="8952"/>
    <cellStyle name="Процентный 5 6 4 4" xfId="8953"/>
    <cellStyle name="Процентный 5 6 5" xfId="8954"/>
    <cellStyle name="Процентный 5 6 5 2" xfId="8955"/>
    <cellStyle name="Процентный 5 6 5 3" xfId="8956"/>
    <cellStyle name="Процентный 5 6 5 4" xfId="8957"/>
    <cellStyle name="Процентный 5 6 6" xfId="8958"/>
    <cellStyle name="Процентный 5 6 6 2" xfId="8959"/>
    <cellStyle name="Процентный 5 6 6 3" xfId="8960"/>
    <cellStyle name="Процентный 5 6 6 4" xfId="8961"/>
    <cellStyle name="Процентный 5 6 7" xfId="8962"/>
    <cellStyle name="Процентный 5 6 8" xfId="8963"/>
    <cellStyle name="Процентный 5 6 9" xfId="8964"/>
    <cellStyle name="Процентный 5 7" xfId="8965"/>
    <cellStyle name="Процентный 5 7 2" xfId="8966"/>
    <cellStyle name="Процентный 5 7 2 2" xfId="8967"/>
    <cellStyle name="Процентный 5 7 2 2 2" xfId="8968"/>
    <cellStyle name="Процентный 5 7 2 2 3" xfId="8969"/>
    <cellStyle name="Процентный 5 7 2 2 4" xfId="8970"/>
    <cellStyle name="Процентный 5 7 2 3" xfId="8971"/>
    <cellStyle name="Процентный 5 7 2 3 2" xfId="8972"/>
    <cellStyle name="Процентный 5 7 2 3 3" xfId="8973"/>
    <cellStyle name="Процентный 5 7 2 3 4" xfId="8974"/>
    <cellStyle name="Процентный 5 7 2 4" xfId="8975"/>
    <cellStyle name="Процентный 5 7 2 4 2" xfId="8976"/>
    <cellStyle name="Процентный 5 7 2 4 3" xfId="8977"/>
    <cellStyle name="Процентный 5 7 2 4 4" xfId="8978"/>
    <cellStyle name="Процентный 5 7 2 5" xfId="8979"/>
    <cellStyle name="Процентный 5 7 2 6" xfId="8980"/>
    <cellStyle name="Процентный 5 7 2 7" xfId="8981"/>
    <cellStyle name="Процентный 5 7 3" xfId="8982"/>
    <cellStyle name="Процентный 5 7 3 2" xfId="8983"/>
    <cellStyle name="Процентный 5 7 3 3" xfId="8984"/>
    <cellStyle name="Процентный 5 7 3 4" xfId="8985"/>
    <cellStyle name="Процентный 5 7 4" xfId="8986"/>
    <cellStyle name="Процентный 5 7 4 2" xfId="8987"/>
    <cellStyle name="Процентный 5 7 4 3" xfId="8988"/>
    <cellStyle name="Процентный 5 7 4 4" xfId="8989"/>
    <cellStyle name="Процентный 5 7 5" xfId="8990"/>
    <cellStyle name="Процентный 5 7 5 2" xfId="8991"/>
    <cellStyle name="Процентный 5 7 5 3" xfId="8992"/>
    <cellStyle name="Процентный 5 7 5 4" xfId="8993"/>
    <cellStyle name="Процентный 5 7 6" xfId="8994"/>
    <cellStyle name="Процентный 5 7 7" xfId="8995"/>
    <cellStyle name="Процентный 5 7 8" xfId="8996"/>
    <cellStyle name="Процентный 5 8" xfId="8997"/>
    <cellStyle name="Процентный 5 9" xfId="8998"/>
    <cellStyle name="Процентный 5 9 2" xfId="8999"/>
    <cellStyle name="Процентный 5 9 2 2" xfId="9000"/>
    <cellStyle name="Процентный 5 9 2 3" xfId="9001"/>
    <cellStyle name="Процентный 5 9 2 4" xfId="9002"/>
    <cellStyle name="Процентный 5 9 3" xfId="9003"/>
    <cellStyle name="Процентный 5 9 3 2" xfId="9004"/>
    <cellStyle name="Процентный 5 9 3 3" xfId="9005"/>
    <cellStyle name="Процентный 5 9 3 4" xfId="9006"/>
    <cellStyle name="Процентный 5 9 4" xfId="9007"/>
    <cellStyle name="Процентный 5 9 4 2" xfId="9008"/>
    <cellStyle name="Процентный 5 9 4 3" xfId="9009"/>
    <cellStyle name="Процентный 5 9 4 4" xfId="9010"/>
    <cellStyle name="Процентный 5 9 5" xfId="9011"/>
    <cellStyle name="Процентный 5 9 6" xfId="9012"/>
    <cellStyle name="Процентный 5 9 7" xfId="9013"/>
    <cellStyle name="Процентный 6" xfId="9014"/>
    <cellStyle name="Процентный 7" xfId="9015"/>
    <cellStyle name="Процентный 7 2" xfId="9016"/>
    <cellStyle name="Процентный 8" xfId="9017"/>
    <cellStyle name="Процентный 9" xfId="9018"/>
    <cellStyle name="Связанная ячейка 2" xfId="9019"/>
    <cellStyle name="Связанная ячейка 3" xfId="9020"/>
    <cellStyle name="Стиль 1" xfId="8"/>
    <cellStyle name="Стиль 1 2" xfId="9021"/>
    <cellStyle name="Стиль 1_20100703-Таблица по инвестициям" xfId="9022"/>
    <cellStyle name="Стиль 2" xfId="9023"/>
    <cellStyle name="Стиль 2 2" xfId="9024"/>
    <cellStyle name="Стиль 2 3" xfId="9025"/>
    <cellStyle name="Стиль 3" xfId="9026"/>
    <cellStyle name="Стиль 3 2" xfId="9027"/>
    <cellStyle name="Стиль 3 3" xfId="9028"/>
    <cellStyle name="Стиль 4" xfId="9029"/>
    <cellStyle name="Стиль 4 2" xfId="9030"/>
    <cellStyle name="Стиль 4 2 2" xfId="9031"/>
    <cellStyle name="Стиль 5" xfId="9032"/>
    <cellStyle name="Стиль 5 2" xfId="9033"/>
    <cellStyle name="Стиль 5 2 2" xfId="9034"/>
    <cellStyle name="Стиль 6" xfId="9035"/>
    <cellStyle name="Стиль 6 2" xfId="9036"/>
    <cellStyle name="Стиль 7" xfId="9037"/>
    <cellStyle name="Стиль 7 2" xfId="9038"/>
    <cellStyle name="Стиль_названий" xfId="9039"/>
    <cellStyle name="Строка нечётная" xfId="9040"/>
    <cellStyle name="Строка нечётная 2" xfId="9041"/>
    <cellStyle name="Строка нечётная 3" xfId="9042"/>
    <cellStyle name="Строка чётная" xfId="9043"/>
    <cellStyle name="Строка чётная 2" xfId="9044"/>
    <cellStyle name="Строка чётная 3" xfId="9045"/>
    <cellStyle name="ТЕКСТ" xfId="9046"/>
    <cellStyle name="Текст предупреждения 2" xfId="9047"/>
    <cellStyle name="Текст предупреждения 3" xfId="9048"/>
    <cellStyle name="Текстовый" xfId="9049"/>
    <cellStyle name="Тысячи [0]" xfId="9050"/>
    <cellStyle name="Тысячи [0] 10" xfId="9051"/>
    <cellStyle name="Тысячи [0] 11" xfId="9052"/>
    <cellStyle name="Тысячи [0] 2" xfId="9053"/>
    <cellStyle name="Тысячи [0] 3" xfId="9054"/>
    <cellStyle name="Тысячи [0] 4" xfId="9055"/>
    <cellStyle name="Тысячи [0] 5" xfId="9056"/>
    <cellStyle name="Тысячи [0] 5 2" xfId="9057"/>
    <cellStyle name="Тысячи [0] 5 3" xfId="9058"/>
    <cellStyle name="Тысячи [0] 6" xfId="9059"/>
    <cellStyle name="Тысячи [0] 7" xfId="9060"/>
    <cellStyle name="Тысячи [0] 7 2" xfId="9061"/>
    <cellStyle name="Тысячи [0] 8" xfId="9062"/>
    <cellStyle name="Тысячи [0] 8 2" xfId="9063"/>
    <cellStyle name="Тысячи [0] 9" xfId="9064"/>
    <cellStyle name="Тысячи [0] 9 2" xfId="9065"/>
    <cellStyle name="Тысячи [0]_010SN05" xfId="9066"/>
    <cellStyle name="Тысячи_010SN05" xfId="9067"/>
    <cellStyle name="ҮЂғҺ‹Һ‚ҺЉ1" xfId="9068"/>
    <cellStyle name="ҮЂғҺ‹Һ‚ҺЉ2" xfId="9069"/>
    <cellStyle name="ФИКСИРОВАННЫЙ" xfId="9070"/>
    <cellStyle name="Финансовый" xfId="1" builtinId="3"/>
    <cellStyle name="Финансовый [0] 3" xfId="9071"/>
    <cellStyle name="Финансовый [0] 3 2" xfId="9072"/>
    <cellStyle name="Финансовый [0] 3 3" xfId="9073"/>
    <cellStyle name="Финансовый 10" xfId="9074"/>
    <cellStyle name="Финансовый 10 2" xfId="9075"/>
    <cellStyle name="Финансовый 10 3" xfId="9076"/>
    <cellStyle name="Финансовый 100" xfId="9077"/>
    <cellStyle name="Финансовый 101" xfId="9078"/>
    <cellStyle name="Финансовый 102" xfId="9079"/>
    <cellStyle name="Финансовый 103" xfId="9080"/>
    <cellStyle name="Финансовый 104" xfId="9081"/>
    <cellStyle name="Финансовый 105" xfId="9082"/>
    <cellStyle name="Финансовый 106" xfId="9083"/>
    <cellStyle name="Финансовый 107" xfId="9084"/>
    <cellStyle name="Финансовый 108" xfId="9085"/>
    <cellStyle name="Финансовый 109" xfId="9086"/>
    <cellStyle name="Финансовый 11" xfId="9087"/>
    <cellStyle name="Финансовый 11 2" xfId="9088"/>
    <cellStyle name="Финансовый 11 3" xfId="9089"/>
    <cellStyle name="Финансовый 110" xfId="9090"/>
    <cellStyle name="Финансовый 111" xfId="9091"/>
    <cellStyle name="Финансовый 112" xfId="9092"/>
    <cellStyle name="Финансовый 113" xfId="9093"/>
    <cellStyle name="Финансовый 114" xfId="9094"/>
    <cellStyle name="Финансовый 115" xfId="9095"/>
    <cellStyle name="Финансовый 116" xfId="9096"/>
    <cellStyle name="Финансовый 117" xfId="9097"/>
    <cellStyle name="Финансовый 118" xfId="9098"/>
    <cellStyle name="Финансовый 119" xfId="9099"/>
    <cellStyle name="Финансовый 12" xfId="9100"/>
    <cellStyle name="Финансовый 12 2" xfId="9101"/>
    <cellStyle name="Финансовый 12 2 2" xfId="9102"/>
    <cellStyle name="Финансовый 12 2 3" xfId="9103"/>
    <cellStyle name="Финансовый 12 3" xfId="9104"/>
    <cellStyle name="Финансовый 12 4" xfId="9105"/>
    <cellStyle name="Финансовый 120" xfId="9106"/>
    <cellStyle name="Финансовый 121" xfId="9107"/>
    <cellStyle name="Финансовый 122" xfId="10960"/>
    <cellStyle name="Финансовый 13" xfId="9108"/>
    <cellStyle name="Финансовый 13 2" xfId="9109"/>
    <cellStyle name="Финансовый 13 2 2" xfId="9110"/>
    <cellStyle name="Финансовый 13 2 3" xfId="9111"/>
    <cellStyle name="Финансовый 13 3" xfId="9112"/>
    <cellStyle name="Финансовый 13 4" xfId="9113"/>
    <cellStyle name="Финансовый 14" xfId="9114"/>
    <cellStyle name="Финансовый 14 2" xfId="9115"/>
    <cellStyle name="Финансовый 14 3" xfId="9116"/>
    <cellStyle name="Финансовый 15" xfId="9117"/>
    <cellStyle name="Финансовый 15 10" xfId="9118"/>
    <cellStyle name="Финансовый 15 10 2" xfId="9119"/>
    <cellStyle name="Финансовый 15 10 3" xfId="9120"/>
    <cellStyle name="Финансовый 15 10 4" xfId="9121"/>
    <cellStyle name="Финансовый 15 11" xfId="9122"/>
    <cellStyle name="Финансовый 15 11 2" xfId="9123"/>
    <cellStyle name="Финансовый 15 11 3" xfId="9124"/>
    <cellStyle name="Финансовый 15 11 4" xfId="9125"/>
    <cellStyle name="Финансовый 15 12" xfId="9126"/>
    <cellStyle name="Финансовый 15 13" xfId="9127"/>
    <cellStyle name="Финансовый 15 14" xfId="9128"/>
    <cellStyle name="Финансовый 15 2" xfId="9129"/>
    <cellStyle name="Финансовый 15 3" xfId="9130"/>
    <cellStyle name="Финансовый 15 3 2" xfId="9131"/>
    <cellStyle name="Финансовый 15 3 2 2" xfId="9132"/>
    <cellStyle name="Финансовый 15 3 2 2 2" xfId="9133"/>
    <cellStyle name="Финансовый 15 3 2 2 2 2" xfId="9134"/>
    <cellStyle name="Финансовый 15 3 2 2 2 3" xfId="9135"/>
    <cellStyle name="Финансовый 15 3 2 2 2 4" xfId="9136"/>
    <cellStyle name="Финансовый 15 3 2 2 3" xfId="9137"/>
    <cellStyle name="Финансовый 15 3 2 2 3 2" xfId="9138"/>
    <cellStyle name="Финансовый 15 3 2 2 3 3" xfId="9139"/>
    <cellStyle name="Финансовый 15 3 2 2 3 4" xfId="9140"/>
    <cellStyle name="Финансовый 15 3 2 2 4" xfId="9141"/>
    <cellStyle name="Финансовый 15 3 2 2 4 2" xfId="9142"/>
    <cellStyle name="Финансовый 15 3 2 2 4 3" xfId="9143"/>
    <cellStyle name="Финансовый 15 3 2 2 4 4" xfId="9144"/>
    <cellStyle name="Финансовый 15 3 2 2 5" xfId="9145"/>
    <cellStyle name="Финансовый 15 3 2 2 6" xfId="9146"/>
    <cellStyle name="Финансовый 15 3 2 2 7" xfId="9147"/>
    <cellStyle name="Финансовый 15 3 2 3" xfId="9148"/>
    <cellStyle name="Финансовый 15 3 2 3 2" xfId="9149"/>
    <cellStyle name="Финансовый 15 3 2 3 3" xfId="9150"/>
    <cellStyle name="Финансовый 15 3 2 3 4" xfId="9151"/>
    <cellStyle name="Финансовый 15 3 2 4" xfId="9152"/>
    <cellStyle name="Финансовый 15 3 2 4 2" xfId="9153"/>
    <cellStyle name="Финансовый 15 3 2 4 3" xfId="9154"/>
    <cellStyle name="Финансовый 15 3 2 4 4" xfId="9155"/>
    <cellStyle name="Финансовый 15 3 2 5" xfId="9156"/>
    <cellStyle name="Финансовый 15 3 2 5 2" xfId="9157"/>
    <cellStyle name="Финансовый 15 3 2 5 3" xfId="9158"/>
    <cellStyle name="Финансовый 15 3 2 5 4" xfId="9159"/>
    <cellStyle name="Финансовый 15 3 2 6" xfId="9160"/>
    <cellStyle name="Финансовый 15 3 2 7" xfId="9161"/>
    <cellStyle name="Финансовый 15 3 2 8" xfId="9162"/>
    <cellStyle name="Финансовый 15 3 3" xfId="9163"/>
    <cellStyle name="Финансовый 15 3 3 2" xfId="9164"/>
    <cellStyle name="Финансовый 15 3 3 2 2" xfId="9165"/>
    <cellStyle name="Финансовый 15 3 3 2 3" xfId="9166"/>
    <cellStyle name="Финансовый 15 3 3 2 4" xfId="9167"/>
    <cellStyle name="Финансовый 15 3 3 3" xfId="9168"/>
    <cellStyle name="Финансовый 15 3 3 3 2" xfId="9169"/>
    <cellStyle name="Финансовый 15 3 3 3 3" xfId="9170"/>
    <cellStyle name="Финансовый 15 3 3 3 4" xfId="9171"/>
    <cellStyle name="Финансовый 15 3 3 4" xfId="9172"/>
    <cellStyle name="Финансовый 15 3 3 4 2" xfId="9173"/>
    <cellStyle name="Финансовый 15 3 3 4 3" xfId="9174"/>
    <cellStyle name="Финансовый 15 3 3 4 4" xfId="9175"/>
    <cellStyle name="Финансовый 15 3 3 5" xfId="9176"/>
    <cellStyle name="Финансовый 15 3 3 6" xfId="9177"/>
    <cellStyle name="Финансовый 15 3 3 7" xfId="9178"/>
    <cellStyle name="Финансовый 15 3 4" xfId="9179"/>
    <cellStyle name="Финансовый 15 3 4 2" xfId="9180"/>
    <cellStyle name="Финансовый 15 3 4 3" xfId="9181"/>
    <cellStyle name="Финансовый 15 3 4 4" xfId="9182"/>
    <cellStyle name="Финансовый 15 3 5" xfId="9183"/>
    <cellStyle name="Финансовый 15 3 5 2" xfId="9184"/>
    <cellStyle name="Финансовый 15 3 5 3" xfId="9185"/>
    <cellStyle name="Финансовый 15 3 5 4" xfId="9186"/>
    <cellStyle name="Финансовый 15 3 6" xfId="9187"/>
    <cellStyle name="Финансовый 15 3 6 2" xfId="9188"/>
    <cellStyle name="Финансовый 15 3 6 3" xfId="9189"/>
    <cellStyle name="Финансовый 15 3 6 4" xfId="9190"/>
    <cellStyle name="Финансовый 15 3 7" xfId="9191"/>
    <cellStyle name="Финансовый 15 3 8" xfId="9192"/>
    <cellStyle name="Финансовый 15 3 9" xfId="9193"/>
    <cellStyle name="Финансовый 15 4" xfId="9194"/>
    <cellStyle name="Финансовый 15 4 2" xfId="9195"/>
    <cellStyle name="Финансовый 15 4 2 2" xfId="9196"/>
    <cellStyle name="Финансовый 15 4 2 2 2" xfId="9197"/>
    <cellStyle name="Финансовый 15 4 2 2 2 2" xfId="9198"/>
    <cellStyle name="Финансовый 15 4 2 2 2 3" xfId="9199"/>
    <cellStyle name="Финансовый 15 4 2 2 2 4" xfId="9200"/>
    <cellStyle name="Финансовый 15 4 2 2 3" xfId="9201"/>
    <cellStyle name="Финансовый 15 4 2 2 3 2" xfId="9202"/>
    <cellStyle name="Финансовый 15 4 2 2 3 3" xfId="9203"/>
    <cellStyle name="Финансовый 15 4 2 2 3 4" xfId="9204"/>
    <cellStyle name="Финансовый 15 4 2 2 4" xfId="9205"/>
    <cellStyle name="Финансовый 15 4 2 2 4 2" xfId="9206"/>
    <cellStyle name="Финансовый 15 4 2 2 4 3" xfId="9207"/>
    <cellStyle name="Финансовый 15 4 2 2 4 4" xfId="9208"/>
    <cellStyle name="Финансовый 15 4 2 2 5" xfId="9209"/>
    <cellStyle name="Финансовый 15 4 2 2 6" xfId="9210"/>
    <cellStyle name="Финансовый 15 4 2 2 7" xfId="9211"/>
    <cellStyle name="Финансовый 15 4 2 3" xfId="9212"/>
    <cellStyle name="Финансовый 15 4 2 3 2" xfId="9213"/>
    <cellStyle name="Финансовый 15 4 2 3 3" xfId="9214"/>
    <cellStyle name="Финансовый 15 4 2 3 4" xfId="9215"/>
    <cellStyle name="Финансовый 15 4 2 4" xfId="9216"/>
    <cellStyle name="Финансовый 15 4 2 4 2" xfId="9217"/>
    <cellStyle name="Финансовый 15 4 2 4 3" xfId="9218"/>
    <cellStyle name="Финансовый 15 4 2 4 4" xfId="9219"/>
    <cellStyle name="Финансовый 15 4 2 5" xfId="9220"/>
    <cellStyle name="Финансовый 15 4 2 5 2" xfId="9221"/>
    <cellStyle name="Финансовый 15 4 2 5 3" xfId="9222"/>
    <cellStyle name="Финансовый 15 4 2 5 4" xfId="9223"/>
    <cellStyle name="Финансовый 15 4 2 6" xfId="9224"/>
    <cellStyle name="Финансовый 15 4 2 7" xfId="9225"/>
    <cellStyle name="Финансовый 15 4 2 8" xfId="9226"/>
    <cellStyle name="Финансовый 15 4 3" xfId="9227"/>
    <cellStyle name="Финансовый 15 4 3 2" xfId="9228"/>
    <cellStyle name="Финансовый 15 4 3 2 2" xfId="9229"/>
    <cellStyle name="Финансовый 15 4 3 2 3" xfId="9230"/>
    <cellStyle name="Финансовый 15 4 3 2 4" xfId="9231"/>
    <cellStyle name="Финансовый 15 4 3 3" xfId="9232"/>
    <cellStyle name="Финансовый 15 4 3 3 2" xfId="9233"/>
    <cellStyle name="Финансовый 15 4 3 3 3" xfId="9234"/>
    <cellStyle name="Финансовый 15 4 3 3 4" xfId="9235"/>
    <cellStyle name="Финансовый 15 4 3 4" xfId="9236"/>
    <cellStyle name="Финансовый 15 4 3 4 2" xfId="9237"/>
    <cellStyle name="Финансовый 15 4 3 4 3" xfId="9238"/>
    <cellStyle name="Финансовый 15 4 3 4 4" xfId="9239"/>
    <cellStyle name="Финансовый 15 4 3 5" xfId="9240"/>
    <cellStyle name="Финансовый 15 4 3 6" xfId="9241"/>
    <cellStyle name="Финансовый 15 4 3 7" xfId="9242"/>
    <cellStyle name="Финансовый 15 4 4" xfId="9243"/>
    <cellStyle name="Финансовый 15 4 4 2" xfId="9244"/>
    <cellStyle name="Финансовый 15 4 4 3" xfId="9245"/>
    <cellStyle name="Финансовый 15 4 4 4" xfId="9246"/>
    <cellStyle name="Финансовый 15 4 5" xfId="9247"/>
    <cellStyle name="Финансовый 15 4 5 2" xfId="9248"/>
    <cellStyle name="Финансовый 15 4 5 3" xfId="9249"/>
    <cellStyle name="Финансовый 15 4 5 4" xfId="9250"/>
    <cellStyle name="Финансовый 15 4 6" xfId="9251"/>
    <cellStyle name="Финансовый 15 4 6 2" xfId="9252"/>
    <cellStyle name="Финансовый 15 4 6 3" xfId="9253"/>
    <cellStyle name="Финансовый 15 4 6 4" xfId="9254"/>
    <cellStyle name="Финансовый 15 4 7" xfId="9255"/>
    <cellStyle name="Финансовый 15 4 8" xfId="9256"/>
    <cellStyle name="Финансовый 15 4 9" xfId="9257"/>
    <cellStyle name="Финансовый 15 5" xfId="9258"/>
    <cellStyle name="Финансовый 15 5 2" xfId="9259"/>
    <cellStyle name="Финансовый 15 5 2 2" xfId="9260"/>
    <cellStyle name="Финансовый 15 5 2 2 2" xfId="9261"/>
    <cellStyle name="Финансовый 15 5 2 2 2 2" xfId="9262"/>
    <cellStyle name="Финансовый 15 5 2 2 2 3" xfId="9263"/>
    <cellStyle name="Финансовый 15 5 2 2 2 4" xfId="9264"/>
    <cellStyle name="Финансовый 15 5 2 2 3" xfId="9265"/>
    <cellStyle name="Финансовый 15 5 2 2 3 2" xfId="9266"/>
    <cellStyle name="Финансовый 15 5 2 2 3 3" xfId="9267"/>
    <cellStyle name="Финансовый 15 5 2 2 3 4" xfId="9268"/>
    <cellStyle name="Финансовый 15 5 2 2 4" xfId="9269"/>
    <cellStyle name="Финансовый 15 5 2 2 4 2" xfId="9270"/>
    <cellStyle name="Финансовый 15 5 2 2 4 3" xfId="9271"/>
    <cellStyle name="Финансовый 15 5 2 2 4 4" xfId="9272"/>
    <cellStyle name="Финансовый 15 5 2 2 5" xfId="9273"/>
    <cellStyle name="Финансовый 15 5 2 2 6" xfId="9274"/>
    <cellStyle name="Финансовый 15 5 2 2 7" xfId="9275"/>
    <cellStyle name="Финансовый 15 5 2 3" xfId="9276"/>
    <cellStyle name="Финансовый 15 5 2 3 2" xfId="9277"/>
    <cellStyle name="Финансовый 15 5 2 3 3" xfId="9278"/>
    <cellStyle name="Финансовый 15 5 2 3 4" xfId="9279"/>
    <cellStyle name="Финансовый 15 5 2 4" xfId="9280"/>
    <cellStyle name="Финансовый 15 5 2 4 2" xfId="9281"/>
    <cellStyle name="Финансовый 15 5 2 4 3" xfId="9282"/>
    <cellStyle name="Финансовый 15 5 2 4 4" xfId="9283"/>
    <cellStyle name="Финансовый 15 5 2 5" xfId="9284"/>
    <cellStyle name="Финансовый 15 5 2 5 2" xfId="9285"/>
    <cellStyle name="Финансовый 15 5 2 5 3" xfId="9286"/>
    <cellStyle name="Финансовый 15 5 2 5 4" xfId="9287"/>
    <cellStyle name="Финансовый 15 5 2 6" xfId="9288"/>
    <cellStyle name="Финансовый 15 5 2 7" xfId="9289"/>
    <cellStyle name="Финансовый 15 5 2 8" xfId="9290"/>
    <cellStyle name="Финансовый 15 5 3" xfId="9291"/>
    <cellStyle name="Финансовый 15 5 3 2" xfId="9292"/>
    <cellStyle name="Финансовый 15 5 3 2 2" xfId="9293"/>
    <cellStyle name="Финансовый 15 5 3 2 3" xfId="9294"/>
    <cellStyle name="Финансовый 15 5 3 2 4" xfId="9295"/>
    <cellStyle name="Финансовый 15 5 3 3" xfId="9296"/>
    <cellStyle name="Финансовый 15 5 3 3 2" xfId="9297"/>
    <cellStyle name="Финансовый 15 5 3 3 3" xfId="9298"/>
    <cellStyle name="Финансовый 15 5 3 3 4" xfId="9299"/>
    <cellStyle name="Финансовый 15 5 3 4" xfId="9300"/>
    <cellStyle name="Финансовый 15 5 3 4 2" xfId="9301"/>
    <cellStyle name="Финансовый 15 5 3 4 3" xfId="9302"/>
    <cellStyle name="Финансовый 15 5 3 4 4" xfId="9303"/>
    <cellStyle name="Финансовый 15 5 3 5" xfId="9304"/>
    <cellStyle name="Финансовый 15 5 3 6" xfId="9305"/>
    <cellStyle name="Финансовый 15 5 3 7" xfId="9306"/>
    <cellStyle name="Финансовый 15 5 4" xfId="9307"/>
    <cellStyle name="Финансовый 15 5 4 2" xfId="9308"/>
    <cellStyle name="Финансовый 15 5 4 3" xfId="9309"/>
    <cellStyle name="Финансовый 15 5 4 4" xfId="9310"/>
    <cellStyle name="Финансовый 15 5 5" xfId="9311"/>
    <cellStyle name="Финансовый 15 5 5 2" xfId="9312"/>
    <cellStyle name="Финансовый 15 5 5 3" xfId="9313"/>
    <cellStyle name="Финансовый 15 5 5 4" xfId="9314"/>
    <cellStyle name="Финансовый 15 5 6" xfId="9315"/>
    <cellStyle name="Финансовый 15 5 6 2" xfId="9316"/>
    <cellStyle name="Финансовый 15 5 6 3" xfId="9317"/>
    <cellStyle name="Финансовый 15 5 6 4" xfId="9318"/>
    <cellStyle name="Финансовый 15 5 7" xfId="9319"/>
    <cellStyle name="Финансовый 15 5 8" xfId="9320"/>
    <cellStyle name="Финансовый 15 5 9" xfId="9321"/>
    <cellStyle name="Финансовый 15 6" xfId="9322"/>
    <cellStyle name="Финансовый 15 6 2" xfId="9323"/>
    <cellStyle name="Финансовый 15 6 2 2" xfId="9324"/>
    <cellStyle name="Финансовый 15 6 2 2 2" xfId="9325"/>
    <cellStyle name="Финансовый 15 6 2 2 3" xfId="9326"/>
    <cellStyle name="Финансовый 15 6 2 2 4" xfId="9327"/>
    <cellStyle name="Финансовый 15 6 2 3" xfId="9328"/>
    <cellStyle name="Финансовый 15 6 2 3 2" xfId="9329"/>
    <cellStyle name="Финансовый 15 6 2 3 3" xfId="9330"/>
    <cellStyle name="Финансовый 15 6 2 3 4" xfId="9331"/>
    <cellStyle name="Финансовый 15 6 2 4" xfId="9332"/>
    <cellStyle name="Финансовый 15 6 2 4 2" xfId="9333"/>
    <cellStyle name="Финансовый 15 6 2 4 3" xfId="9334"/>
    <cellStyle name="Финансовый 15 6 2 4 4" xfId="9335"/>
    <cellStyle name="Финансовый 15 6 2 5" xfId="9336"/>
    <cellStyle name="Финансовый 15 6 2 6" xfId="9337"/>
    <cellStyle name="Финансовый 15 6 2 7" xfId="9338"/>
    <cellStyle name="Финансовый 15 6 3" xfId="9339"/>
    <cellStyle name="Финансовый 15 6 3 2" xfId="9340"/>
    <cellStyle name="Финансовый 15 6 3 3" xfId="9341"/>
    <cellStyle name="Финансовый 15 6 3 4" xfId="9342"/>
    <cellStyle name="Финансовый 15 6 4" xfId="9343"/>
    <cellStyle name="Финансовый 15 6 4 2" xfId="9344"/>
    <cellStyle name="Финансовый 15 6 4 3" xfId="9345"/>
    <cellStyle name="Финансовый 15 6 4 4" xfId="9346"/>
    <cellStyle name="Финансовый 15 6 5" xfId="9347"/>
    <cellStyle name="Финансовый 15 6 5 2" xfId="9348"/>
    <cellStyle name="Финансовый 15 6 5 3" xfId="9349"/>
    <cellStyle name="Финансовый 15 6 5 4" xfId="9350"/>
    <cellStyle name="Финансовый 15 6 6" xfId="9351"/>
    <cellStyle name="Финансовый 15 6 7" xfId="9352"/>
    <cellStyle name="Финансовый 15 6 8" xfId="9353"/>
    <cellStyle name="Финансовый 15 7" xfId="9354"/>
    <cellStyle name="Финансовый 15 7 2" xfId="9355"/>
    <cellStyle name="Финансовый 15 7 2 2" xfId="9356"/>
    <cellStyle name="Финансовый 15 7 2 3" xfId="9357"/>
    <cellStyle name="Финансовый 15 7 2 4" xfId="9358"/>
    <cellStyle name="Финансовый 15 7 3" xfId="9359"/>
    <cellStyle name="Финансовый 15 7 3 2" xfId="9360"/>
    <cellStyle name="Финансовый 15 7 3 3" xfId="9361"/>
    <cellStyle name="Финансовый 15 7 3 4" xfId="9362"/>
    <cellStyle name="Финансовый 15 7 4" xfId="9363"/>
    <cellStyle name="Финансовый 15 7 4 2" xfId="9364"/>
    <cellStyle name="Финансовый 15 7 4 3" xfId="9365"/>
    <cellStyle name="Финансовый 15 7 4 4" xfId="9366"/>
    <cellStyle name="Финансовый 15 7 5" xfId="9367"/>
    <cellStyle name="Финансовый 15 7 6" xfId="9368"/>
    <cellStyle name="Финансовый 15 7 7" xfId="9369"/>
    <cellStyle name="Финансовый 15 8" xfId="9370"/>
    <cellStyle name="Финансовый 15 8 2" xfId="9371"/>
    <cellStyle name="Финансовый 15 8 2 2" xfId="9372"/>
    <cellStyle name="Финансовый 15 8 2 3" xfId="9373"/>
    <cellStyle name="Финансовый 15 8 2 4" xfId="9374"/>
    <cellStyle name="Финансовый 15 8 3" xfId="9375"/>
    <cellStyle name="Финансовый 15 8 3 2" xfId="9376"/>
    <cellStyle name="Финансовый 15 8 3 3" xfId="9377"/>
    <cellStyle name="Финансовый 15 8 3 4" xfId="9378"/>
    <cellStyle name="Финансовый 15 8 4" xfId="9379"/>
    <cellStyle name="Финансовый 15 8 5" xfId="9380"/>
    <cellStyle name="Финансовый 15 8 6" xfId="9381"/>
    <cellStyle name="Финансовый 15 9" xfId="9382"/>
    <cellStyle name="Финансовый 15 9 2" xfId="9383"/>
    <cellStyle name="Финансовый 15 9 3" xfId="9384"/>
    <cellStyle name="Финансовый 15 9 4" xfId="9385"/>
    <cellStyle name="Финансовый 16" xfId="9386"/>
    <cellStyle name="Финансовый 16 2" xfId="9387"/>
    <cellStyle name="Финансовый 16 2 2" xfId="9388"/>
    <cellStyle name="Финансовый 16 2 2 2" xfId="9389"/>
    <cellStyle name="Финансовый 16 2 2 2 2" xfId="9390"/>
    <cellStyle name="Финансовый 16 2 2 2 3" xfId="9391"/>
    <cellStyle name="Финансовый 16 2 2 2 4" xfId="9392"/>
    <cellStyle name="Финансовый 16 2 2 3" xfId="9393"/>
    <cellStyle name="Финансовый 16 2 2 3 2" xfId="9394"/>
    <cellStyle name="Финансовый 16 2 2 3 3" xfId="9395"/>
    <cellStyle name="Финансовый 16 2 2 3 4" xfId="9396"/>
    <cellStyle name="Финансовый 16 2 2 4" xfId="9397"/>
    <cellStyle name="Финансовый 16 2 2 4 2" xfId="9398"/>
    <cellStyle name="Финансовый 16 2 2 4 3" xfId="9399"/>
    <cellStyle name="Финансовый 16 2 2 4 4" xfId="9400"/>
    <cellStyle name="Финансовый 16 2 2 5" xfId="9401"/>
    <cellStyle name="Финансовый 16 2 2 6" xfId="9402"/>
    <cellStyle name="Финансовый 16 2 2 7" xfId="9403"/>
    <cellStyle name="Финансовый 16 2 3" xfId="9404"/>
    <cellStyle name="Финансовый 16 2 3 2" xfId="9405"/>
    <cellStyle name="Финансовый 16 2 3 3" xfId="9406"/>
    <cellStyle name="Финансовый 16 2 3 4" xfId="9407"/>
    <cellStyle name="Финансовый 16 2 4" xfId="9408"/>
    <cellStyle name="Финансовый 16 2 4 2" xfId="9409"/>
    <cellStyle name="Финансовый 16 2 4 3" xfId="9410"/>
    <cellStyle name="Финансовый 16 2 4 4" xfId="9411"/>
    <cellStyle name="Финансовый 16 2 5" xfId="9412"/>
    <cellStyle name="Финансовый 16 2 5 2" xfId="9413"/>
    <cellStyle name="Финансовый 16 2 5 3" xfId="9414"/>
    <cellStyle name="Финансовый 16 2 5 4" xfId="9415"/>
    <cellStyle name="Финансовый 16 2 6" xfId="9416"/>
    <cellStyle name="Финансовый 16 2 7" xfId="9417"/>
    <cellStyle name="Финансовый 16 2 8" xfId="9418"/>
    <cellStyle name="Финансовый 16 3" xfId="9419"/>
    <cellStyle name="Финансовый 16 3 2" xfId="9420"/>
    <cellStyle name="Финансовый 16 3 2 2" xfId="9421"/>
    <cellStyle name="Финансовый 16 3 2 3" xfId="9422"/>
    <cellStyle name="Финансовый 16 3 2 4" xfId="9423"/>
    <cellStyle name="Финансовый 16 3 3" xfId="9424"/>
    <cellStyle name="Финансовый 16 3 3 2" xfId="9425"/>
    <cellStyle name="Финансовый 16 3 3 3" xfId="9426"/>
    <cellStyle name="Финансовый 16 3 3 4" xfId="9427"/>
    <cellStyle name="Финансовый 16 3 4" xfId="9428"/>
    <cellStyle name="Финансовый 16 3 4 2" xfId="9429"/>
    <cellStyle name="Финансовый 16 3 4 3" xfId="9430"/>
    <cellStyle name="Финансовый 16 3 4 4" xfId="9431"/>
    <cellStyle name="Финансовый 16 3 5" xfId="9432"/>
    <cellStyle name="Финансовый 16 3 6" xfId="9433"/>
    <cellStyle name="Финансовый 16 3 7" xfId="9434"/>
    <cellStyle name="Финансовый 16 4" xfId="9435"/>
    <cellStyle name="Финансовый 16 4 2" xfId="9436"/>
    <cellStyle name="Финансовый 16 4 3" xfId="9437"/>
    <cellStyle name="Финансовый 16 4 4" xfId="9438"/>
    <cellStyle name="Финансовый 16 5" xfId="9439"/>
    <cellStyle name="Финансовый 16 5 2" xfId="9440"/>
    <cellStyle name="Финансовый 16 5 3" xfId="9441"/>
    <cellStyle name="Финансовый 16 5 4" xfId="9442"/>
    <cellStyle name="Финансовый 16 6" xfId="9443"/>
    <cellStyle name="Финансовый 16 6 2" xfId="9444"/>
    <cellStyle name="Финансовый 16 6 3" xfId="9445"/>
    <cellStyle name="Финансовый 16 6 4" xfId="9446"/>
    <cellStyle name="Финансовый 16 7" xfId="9447"/>
    <cellStyle name="Финансовый 16 8" xfId="9448"/>
    <cellStyle name="Финансовый 16 9" xfId="9449"/>
    <cellStyle name="Финансовый 17" xfId="9450"/>
    <cellStyle name="Финансовый 18" xfId="9451"/>
    <cellStyle name="Финансовый 19" xfId="9452"/>
    <cellStyle name="Финансовый 2" xfId="4"/>
    <cellStyle name="Финансовый 2 10" xfId="9453"/>
    <cellStyle name="Финансовый 2 10 2" xfId="9454"/>
    <cellStyle name="Финансовый 2 10 3" xfId="9455"/>
    <cellStyle name="Финансовый 2 11" xfId="9456"/>
    <cellStyle name="Финансовый 2 11 2" xfId="9457"/>
    <cellStyle name="Финансовый 2 11 3" xfId="9458"/>
    <cellStyle name="Финансовый 2 12" xfId="9459"/>
    <cellStyle name="Финансовый 2 12 2" xfId="9460"/>
    <cellStyle name="Финансовый 2 12 3" xfId="9461"/>
    <cellStyle name="Финансовый 2 13" xfId="9462"/>
    <cellStyle name="Финансовый 2 13 2" xfId="9463"/>
    <cellStyle name="Финансовый 2 13 3" xfId="9464"/>
    <cellStyle name="Финансовый 2 14" xfId="9465"/>
    <cellStyle name="Финансовый 2 14 2" xfId="9466"/>
    <cellStyle name="Финансовый 2 14 3" xfId="9467"/>
    <cellStyle name="Финансовый 2 15" xfId="9468"/>
    <cellStyle name="Финансовый 2 15 2" xfId="9469"/>
    <cellStyle name="Финансовый 2 15 3" xfId="9470"/>
    <cellStyle name="Финансовый 2 16" xfId="9471"/>
    <cellStyle name="Финансовый 2 16 2" xfId="9472"/>
    <cellStyle name="Финансовый 2 16 3" xfId="9473"/>
    <cellStyle name="Финансовый 2 17" xfId="9474"/>
    <cellStyle name="Финансовый 2 17 2" xfId="9475"/>
    <cellStyle name="Финансовый 2 17 3" xfId="9476"/>
    <cellStyle name="Финансовый 2 18" xfId="9477"/>
    <cellStyle name="Финансовый 2 18 2" xfId="9478"/>
    <cellStyle name="Финансовый 2 18 3" xfId="9479"/>
    <cellStyle name="Финансовый 2 19" xfId="9480"/>
    <cellStyle name="Финансовый 2 19 2" xfId="9481"/>
    <cellStyle name="Финансовый 2 19 3" xfId="9482"/>
    <cellStyle name="Финансовый 2 2" xfId="9483"/>
    <cellStyle name="Финансовый 2 2 2" xfId="9484"/>
    <cellStyle name="Финансовый 2 2 2 2" xfId="9485"/>
    <cellStyle name="Финансовый 2 2 3" xfId="9486"/>
    <cellStyle name="Финансовый 2 2 3 2" xfId="9487"/>
    <cellStyle name="Финансовый 2 2 3 2 2" xfId="9488"/>
    <cellStyle name="Финансовый 2 2 3 2 2 2" xfId="9489"/>
    <cellStyle name="Финансовый 2 2 3 2 2 2 2" xfId="9490"/>
    <cellStyle name="Финансовый 2 2 3 2 2 2 3" xfId="9491"/>
    <cellStyle name="Финансовый 2 2 3 2 2 2 4" xfId="9492"/>
    <cellStyle name="Финансовый 2 2 3 2 2 3" xfId="9493"/>
    <cellStyle name="Финансовый 2 2 3 2 2 3 2" xfId="9494"/>
    <cellStyle name="Финансовый 2 2 3 2 2 3 3" xfId="9495"/>
    <cellStyle name="Финансовый 2 2 3 2 2 3 4" xfId="9496"/>
    <cellStyle name="Финансовый 2 2 3 2 2 4" xfId="9497"/>
    <cellStyle name="Финансовый 2 2 3 2 2 4 2" xfId="9498"/>
    <cellStyle name="Финансовый 2 2 3 2 2 4 3" xfId="9499"/>
    <cellStyle name="Финансовый 2 2 3 2 2 4 4" xfId="9500"/>
    <cellStyle name="Финансовый 2 2 3 2 2 5" xfId="9501"/>
    <cellStyle name="Финансовый 2 2 3 2 2 6" xfId="9502"/>
    <cellStyle name="Финансовый 2 2 3 2 2 7" xfId="9503"/>
    <cellStyle name="Финансовый 2 2 3 2 3" xfId="9504"/>
    <cellStyle name="Финансовый 2 2 3 2 3 2" xfId="9505"/>
    <cellStyle name="Финансовый 2 2 3 2 3 3" xfId="9506"/>
    <cellStyle name="Финансовый 2 2 3 2 3 4" xfId="9507"/>
    <cellStyle name="Финансовый 2 2 3 2 4" xfId="9508"/>
    <cellStyle name="Финансовый 2 2 3 2 4 2" xfId="9509"/>
    <cellStyle name="Финансовый 2 2 3 2 4 3" xfId="9510"/>
    <cellStyle name="Финансовый 2 2 3 2 4 4" xfId="9511"/>
    <cellStyle name="Финансовый 2 2 3 2 5" xfId="9512"/>
    <cellStyle name="Финансовый 2 2 3 2 5 2" xfId="9513"/>
    <cellStyle name="Финансовый 2 2 3 2 5 3" xfId="9514"/>
    <cellStyle name="Финансовый 2 2 3 2 5 4" xfId="9515"/>
    <cellStyle name="Финансовый 2 2 3 2 6" xfId="9516"/>
    <cellStyle name="Финансовый 2 2 3 2 7" xfId="9517"/>
    <cellStyle name="Финансовый 2 2 3 2 8" xfId="9518"/>
    <cellStyle name="Финансовый 2 2 3 3" xfId="9519"/>
    <cellStyle name="Финансовый 2 2 3 3 2" xfId="9520"/>
    <cellStyle name="Финансовый 2 2 3 3 2 2" xfId="9521"/>
    <cellStyle name="Финансовый 2 2 3 3 2 3" xfId="9522"/>
    <cellStyle name="Финансовый 2 2 3 3 2 4" xfId="9523"/>
    <cellStyle name="Финансовый 2 2 3 3 3" xfId="9524"/>
    <cellStyle name="Финансовый 2 2 3 3 3 2" xfId="9525"/>
    <cellStyle name="Финансовый 2 2 3 3 3 3" xfId="9526"/>
    <cellStyle name="Финансовый 2 2 3 3 3 4" xfId="9527"/>
    <cellStyle name="Финансовый 2 2 3 3 4" xfId="9528"/>
    <cellStyle name="Финансовый 2 2 3 3 4 2" xfId="9529"/>
    <cellStyle name="Финансовый 2 2 3 3 4 3" xfId="9530"/>
    <cellStyle name="Финансовый 2 2 3 3 4 4" xfId="9531"/>
    <cellStyle name="Финансовый 2 2 3 3 5" xfId="9532"/>
    <cellStyle name="Финансовый 2 2 3 3 6" xfId="9533"/>
    <cellStyle name="Финансовый 2 2 3 3 7" xfId="9534"/>
    <cellStyle name="Финансовый 2 2 3 4" xfId="9535"/>
    <cellStyle name="Финансовый 2 2 3 4 2" xfId="9536"/>
    <cellStyle name="Финансовый 2 2 3 4 3" xfId="9537"/>
    <cellStyle name="Финансовый 2 2 3 4 4" xfId="9538"/>
    <cellStyle name="Финансовый 2 2 3 5" xfId="9539"/>
    <cellStyle name="Финансовый 2 2 3 5 2" xfId="9540"/>
    <cellStyle name="Финансовый 2 2 3 5 3" xfId="9541"/>
    <cellStyle name="Финансовый 2 2 3 5 4" xfId="9542"/>
    <cellStyle name="Финансовый 2 2 3 6" xfId="9543"/>
    <cellStyle name="Финансовый 2 2 3 6 2" xfId="9544"/>
    <cellStyle name="Финансовый 2 2 3 6 3" xfId="9545"/>
    <cellStyle name="Финансовый 2 2 3 6 4" xfId="9546"/>
    <cellStyle name="Финансовый 2 2 3 7" xfId="9547"/>
    <cellStyle name="Финансовый 2 2 3 8" xfId="9548"/>
    <cellStyle name="Финансовый 2 2 3 9" xfId="9549"/>
    <cellStyle name="Финансовый 2 2 4" xfId="9550"/>
    <cellStyle name="Финансовый 2 2 4 2" xfId="9551"/>
    <cellStyle name="Финансовый 2 2 4 2 2" xfId="9552"/>
    <cellStyle name="Финансовый 2 2 4 2 3" xfId="9553"/>
    <cellStyle name="Финансовый 2 2 4 2 4" xfId="9554"/>
    <cellStyle name="Финансовый 2 2 4 3" xfId="9555"/>
    <cellStyle name="Финансовый 2 2 4 3 2" xfId="9556"/>
    <cellStyle name="Финансовый 2 2 4 3 3" xfId="9557"/>
    <cellStyle name="Финансовый 2 2 4 3 4" xfId="9558"/>
    <cellStyle name="Финансовый 2 2 4 4" xfId="9559"/>
    <cellStyle name="Финансовый 2 2 4 4 2" xfId="9560"/>
    <cellStyle name="Финансовый 2 2 4 4 3" xfId="9561"/>
    <cellStyle name="Финансовый 2 2 4 4 4" xfId="9562"/>
    <cellStyle name="Финансовый 2 2 4 5" xfId="9563"/>
    <cellStyle name="Финансовый 2 2 4 6" xfId="9564"/>
    <cellStyle name="Финансовый 2 2 4 7" xfId="9565"/>
    <cellStyle name="Финансовый 2 2 5" xfId="9566"/>
    <cellStyle name="Финансовый 2 2 5 2" xfId="9567"/>
    <cellStyle name="Финансовый 2 2 6" xfId="9568"/>
    <cellStyle name="Финансовый 2 2 6 2" xfId="9569"/>
    <cellStyle name="Финансовый 2 2 6 2 2" xfId="9570"/>
    <cellStyle name="Финансовый 2 2 6 2 3" xfId="9571"/>
    <cellStyle name="Финансовый 2 2 6 2 4" xfId="9572"/>
    <cellStyle name="Финансовый 2 2 6 3" xfId="9573"/>
    <cellStyle name="Финансовый 2 2 6 3 2" xfId="9574"/>
    <cellStyle name="Финансовый 2 2 6 3 3" xfId="9575"/>
    <cellStyle name="Финансовый 2 2 6 3 4" xfId="9576"/>
    <cellStyle name="Финансовый 2 2 6 4" xfId="9577"/>
    <cellStyle name="Финансовый 2 2 6 4 2" xfId="9578"/>
    <cellStyle name="Финансовый 2 2 6 4 3" xfId="9579"/>
    <cellStyle name="Финансовый 2 2 6 4 4" xfId="9580"/>
    <cellStyle name="Финансовый 2 2 6 5" xfId="9581"/>
    <cellStyle name="Финансовый 2 2 6 6" xfId="9582"/>
    <cellStyle name="Финансовый 2 2 6 7" xfId="9583"/>
    <cellStyle name="Финансовый 2 2 7" xfId="9584"/>
    <cellStyle name="Финансовый 2 2_Бюджет 2010 Скрябин А 140709" xfId="9585"/>
    <cellStyle name="Финансовый 2 20" xfId="9586"/>
    <cellStyle name="Финансовый 2 20 2" xfId="9587"/>
    <cellStyle name="Финансовый 2 20 3" xfId="9588"/>
    <cellStyle name="Финансовый 2 21" xfId="9589"/>
    <cellStyle name="Финансовый 2 21 2" xfId="9590"/>
    <cellStyle name="Финансовый 2 21 3" xfId="9591"/>
    <cellStyle name="Финансовый 2 22" xfId="9592"/>
    <cellStyle name="Финансовый 2 22 2" xfId="9593"/>
    <cellStyle name="Финансовый 2 22 3" xfId="9594"/>
    <cellStyle name="Финансовый 2 23" xfId="9595"/>
    <cellStyle name="Финансовый 2 23 2" xfId="9596"/>
    <cellStyle name="Финансовый 2 23 3" xfId="9597"/>
    <cellStyle name="Финансовый 2 24" xfId="9598"/>
    <cellStyle name="Финансовый 2 24 2" xfId="9599"/>
    <cellStyle name="Финансовый 2 24 3" xfId="9600"/>
    <cellStyle name="Финансовый 2 25" xfId="9601"/>
    <cellStyle name="Финансовый 2 25 2" xfId="9602"/>
    <cellStyle name="Финансовый 2 25 3" xfId="9603"/>
    <cellStyle name="Финансовый 2 26" xfId="9604"/>
    <cellStyle name="Финансовый 2 26 2" xfId="9605"/>
    <cellStyle name="Финансовый 2 26 3" xfId="9606"/>
    <cellStyle name="Финансовый 2 27" xfId="9607"/>
    <cellStyle name="Финансовый 2 27 2" xfId="9608"/>
    <cellStyle name="Финансовый 2 27 3" xfId="9609"/>
    <cellStyle name="Финансовый 2 28" xfId="9610"/>
    <cellStyle name="Финансовый 2 28 2" xfId="9611"/>
    <cellStyle name="Финансовый 2 28 3" xfId="9612"/>
    <cellStyle name="Финансовый 2 29" xfId="9613"/>
    <cellStyle name="Финансовый 2 29 2" xfId="9614"/>
    <cellStyle name="Финансовый 2 29 3" xfId="9615"/>
    <cellStyle name="Финансовый 2 3" xfId="9616"/>
    <cellStyle name="Финансовый 2 3 2" xfId="9617"/>
    <cellStyle name="Финансовый 2 3 3" xfId="9618"/>
    <cellStyle name="Финансовый 2 30" xfId="9619"/>
    <cellStyle name="Финансовый 2 30 2" xfId="9620"/>
    <cellStyle name="Финансовый 2 30 3" xfId="9621"/>
    <cellStyle name="Финансовый 2 31" xfId="9622"/>
    <cellStyle name="Финансовый 2 31 2" xfId="9623"/>
    <cellStyle name="Финансовый 2 31 3" xfId="9624"/>
    <cellStyle name="Финансовый 2 32" xfId="9625"/>
    <cellStyle name="Финансовый 2 32 2" xfId="9626"/>
    <cellStyle name="Финансовый 2 32 3" xfId="9627"/>
    <cellStyle name="Финансовый 2 33" xfId="9628"/>
    <cellStyle name="Финансовый 2 33 2" xfId="9629"/>
    <cellStyle name="Финансовый 2 33 3" xfId="9630"/>
    <cellStyle name="Финансовый 2 34" xfId="9631"/>
    <cellStyle name="Финансовый 2 34 2" xfId="9632"/>
    <cellStyle name="Финансовый 2 34 3" xfId="9633"/>
    <cellStyle name="Финансовый 2 35" xfId="9634"/>
    <cellStyle name="Финансовый 2 35 2" xfId="9635"/>
    <cellStyle name="Финансовый 2 35 3" xfId="9636"/>
    <cellStyle name="Финансовый 2 36" xfId="9637"/>
    <cellStyle name="Финансовый 2 36 2" xfId="9638"/>
    <cellStyle name="Финансовый 2 36 3" xfId="9639"/>
    <cellStyle name="Финансовый 2 37" xfId="9640"/>
    <cellStyle name="Финансовый 2 37 2" xfId="9641"/>
    <cellStyle name="Финансовый 2 37 3" xfId="9642"/>
    <cellStyle name="Финансовый 2 38" xfId="9643"/>
    <cellStyle name="Финансовый 2 38 2" xfId="9644"/>
    <cellStyle name="Финансовый 2 38 3" xfId="9645"/>
    <cellStyle name="Финансовый 2 39" xfId="9646"/>
    <cellStyle name="Финансовый 2 39 2" xfId="9647"/>
    <cellStyle name="Финансовый 2 39 3" xfId="9648"/>
    <cellStyle name="Финансовый 2 4" xfId="9649"/>
    <cellStyle name="Финансовый 2 4 10" xfId="9650"/>
    <cellStyle name="Финансовый 2 4 10 2" xfId="9651"/>
    <cellStyle name="Финансовый 2 4 10 2 2" xfId="9652"/>
    <cellStyle name="Финансовый 2 4 10 2 3" xfId="9653"/>
    <cellStyle name="Финансовый 2 4 10 2 4" xfId="9654"/>
    <cellStyle name="Финансовый 2 4 10 3" xfId="9655"/>
    <cellStyle name="Финансовый 2 4 10 3 2" xfId="9656"/>
    <cellStyle name="Финансовый 2 4 10 3 3" xfId="9657"/>
    <cellStyle name="Финансовый 2 4 10 3 4" xfId="9658"/>
    <cellStyle name="Финансовый 2 4 10 4" xfId="9659"/>
    <cellStyle name="Финансовый 2 4 10 5" xfId="9660"/>
    <cellStyle name="Финансовый 2 4 10 6" xfId="9661"/>
    <cellStyle name="Финансовый 2 4 11" xfId="9662"/>
    <cellStyle name="Финансовый 2 4 11 2" xfId="9663"/>
    <cellStyle name="Финансовый 2 4 11 3" xfId="9664"/>
    <cellStyle name="Финансовый 2 4 11 4" xfId="9665"/>
    <cellStyle name="Финансовый 2 4 12" xfId="9666"/>
    <cellStyle name="Финансовый 2 4 12 2" xfId="9667"/>
    <cellStyle name="Финансовый 2 4 12 3" xfId="9668"/>
    <cellStyle name="Финансовый 2 4 12 4" xfId="9669"/>
    <cellStyle name="Финансовый 2 4 13" xfId="9670"/>
    <cellStyle name="Финансовый 2 4 13 2" xfId="9671"/>
    <cellStyle name="Финансовый 2 4 13 3" xfId="9672"/>
    <cellStyle name="Финансовый 2 4 13 4" xfId="9673"/>
    <cellStyle name="Финансовый 2 4 14" xfId="9674"/>
    <cellStyle name="Финансовый 2 4 15" xfId="9675"/>
    <cellStyle name="Финансовый 2 4 16" xfId="9676"/>
    <cellStyle name="Финансовый 2 4 2" xfId="9677"/>
    <cellStyle name="Финансовый 2 4 2 2" xfId="9678"/>
    <cellStyle name="Финансовый 2 4 2 3" xfId="9679"/>
    <cellStyle name="Финансовый 2 4 3" xfId="9680"/>
    <cellStyle name="Финансовый 2 4 3 2" xfId="9681"/>
    <cellStyle name="Финансовый 2 4 3 2 2" xfId="9682"/>
    <cellStyle name="Финансовый 2 4 3 2 2 2" xfId="9683"/>
    <cellStyle name="Финансовый 2 4 3 2 2 2 2" xfId="9684"/>
    <cellStyle name="Финансовый 2 4 3 2 2 2 3" xfId="9685"/>
    <cellStyle name="Финансовый 2 4 3 2 2 2 4" xfId="9686"/>
    <cellStyle name="Финансовый 2 4 3 2 2 3" xfId="9687"/>
    <cellStyle name="Финансовый 2 4 3 2 2 3 2" xfId="9688"/>
    <cellStyle name="Финансовый 2 4 3 2 2 3 3" xfId="9689"/>
    <cellStyle name="Финансовый 2 4 3 2 2 3 4" xfId="9690"/>
    <cellStyle name="Финансовый 2 4 3 2 2 4" xfId="9691"/>
    <cellStyle name="Финансовый 2 4 3 2 2 4 2" xfId="9692"/>
    <cellStyle name="Финансовый 2 4 3 2 2 4 3" xfId="9693"/>
    <cellStyle name="Финансовый 2 4 3 2 2 4 4" xfId="9694"/>
    <cellStyle name="Финансовый 2 4 3 2 2 5" xfId="9695"/>
    <cellStyle name="Финансовый 2 4 3 2 2 6" xfId="9696"/>
    <cellStyle name="Финансовый 2 4 3 2 2 7" xfId="9697"/>
    <cellStyle name="Финансовый 2 4 3 2 3" xfId="9698"/>
    <cellStyle name="Финансовый 2 4 3 2 3 2" xfId="9699"/>
    <cellStyle name="Финансовый 2 4 3 2 3 3" xfId="9700"/>
    <cellStyle name="Финансовый 2 4 3 2 3 4" xfId="9701"/>
    <cellStyle name="Финансовый 2 4 3 2 4" xfId="9702"/>
    <cellStyle name="Финансовый 2 4 3 2 4 2" xfId="9703"/>
    <cellStyle name="Финансовый 2 4 3 2 4 3" xfId="9704"/>
    <cellStyle name="Финансовый 2 4 3 2 4 4" xfId="9705"/>
    <cellStyle name="Финансовый 2 4 3 2 5" xfId="9706"/>
    <cellStyle name="Финансовый 2 4 3 2 5 2" xfId="9707"/>
    <cellStyle name="Финансовый 2 4 3 2 5 3" xfId="9708"/>
    <cellStyle name="Финансовый 2 4 3 2 5 4" xfId="9709"/>
    <cellStyle name="Финансовый 2 4 3 2 6" xfId="9710"/>
    <cellStyle name="Финансовый 2 4 3 2 7" xfId="9711"/>
    <cellStyle name="Финансовый 2 4 3 2 8" xfId="9712"/>
    <cellStyle name="Финансовый 2 4 3 3" xfId="9713"/>
    <cellStyle name="Финансовый 2 4 3 3 2" xfId="9714"/>
    <cellStyle name="Финансовый 2 4 3 3 2 2" xfId="9715"/>
    <cellStyle name="Финансовый 2 4 3 3 2 3" xfId="9716"/>
    <cellStyle name="Финансовый 2 4 3 3 2 4" xfId="9717"/>
    <cellStyle name="Финансовый 2 4 3 3 3" xfId="9718"/>
    <cellStyle name="Финансовый 2 4 3 3 3 2" xfId="9719"/>
    <cellStyle name="Финансовый 2 4 3 3 3 3" xfId="9720"/>
    <cellStyle name="Финансовый 2 4 3 3 3 4" xfId="9721"/>
    <cellStyle name="Финансовый 2 4 3 3 4" xfId="9722"/>
    <cellStyle name="Финансовый 2 4 3 3 4 2" xfId="9723"/>
    <cellStyle name="Финансовый 2 4 3 3 4 3" xfId="9724"/>
    <cellStyle name="Финансовый 2 4 3 3 4 4" xfId="9725"/>
    <cellStyle name="Финансовый 2 4 3 3 5" xfId="9726"/>
    <cellStyle name="Финансовый 2 4 3 3 6" xfId="9727"/>
    <cellStyle name="Финансовый 2 4 3 3 7" xfId="9728"/>
    <cellStyle name="Финансовый 2 4 3 4" xfId="9729"/>
    <cellStyle name="Финансовый 2 4 3 4 2" xfId="9730"/>
    <cellStyle name="Финансовый 2 4 3 4 3" xfId="9731"/>
    <cellStyle name="Финансовый 2 4 3 4 4" xfId="9732"/>
    <cellStyle name="Финансовый 2 4 3 5" xfId="9733"/>
    <cellStyle name="Финансовый 2 4 3 5 2" xfId="9734"/>
    <cellStyle name="Финансовый 2 4 3 5 3" xfId="9735"/>
    <cellStyle name="Финансовый 2 4 3 5 4" xfId="9736"/>
    <cellStyle name="Финансовый 2 4 3 6" xfId="9737"/>
    <cellStyle name="Финансовый 2 4 3 6 2" xfId="9738"/>
    <cellStyle name="Финансовый 2 4 3 6 3" xfId="9739"/>
    <cellStyle name="Финансовый 2 4 3 6 4" xfId="9740"/>
    <cellStyle name="Финансовый 2 4 3 7" xfId="9741"/>
    <cellStyle name="Финансовый 2 4 3 8" xfId="9742"/>
    <cellStyle name="Финансовый 2 4 3 9" xfId="9743"/>
    <cellStyle name="Финансовый 2 4 4" xfId="9744"/>
    <cellStyle name="Финансовый 2 4 4 2" xfId="9745"/>
    <cellStyle name="Финансовый 2 4 4 2 2" xfId="9746"/>
    <cellStyle name="Финансовый 2 4 4 2 2 2" xfId="9747"/>
    <cellStyle name="Финансовый 2 4 4 2 2 2 2" xfId="9748"/>
    <cellStyle name="Финансовый 2 4 4 2 2 2 3" xfId="9749"/>
    <cellStyle name="Финансовый 2 4 4 2 2 2 4" xfId="9750"/>
    <cellStyle name="Финансовый 2 4 4 2 2 3" xfId="9751"/>
    <cellStyle name="Финансовый 2 4 4 2 2 3 2" xfId="9752"/>
    <cellStyle name="Финансовый 2 4 4 2 2 3 3" xfId="9753"/>
    <cellStyle name="Финансовый 2 4 4 2 2 3 4" xfId="9754"/>
    <cellStyle name="Финансовый 2 4 4 2 2 4" xfId="9755"/>
    <cellStyle name="Финансовый 2 4 4 2 2 4 2" xfId="9756"/>
    <cellStyle name="Финансовый 2 4 4 2 2 4 3" xfId="9757"/>
    <cellStyle name="Финансовый 2 4 4 2 2 4 4" xfId="9758"/>
    <cellStyle name="Финансовый 2 4 4 2 2 5" xfId="9759"/>
    <cellStyle name="Финансовый 2 4 4 2 2 6" xfId="9760"/>
    <cellStyle name="Финансовый 2 4 4 2 2 7" xfId="9761"/>
    <cellStyle name="Финансовый 2 4 4 2 3" xfId="9762"/>
    <cellStyle name="Финансовый 2 4 4 2 3 2" xfId="9763"/>
    <cellStyle name="Финансовый 2 4 4 2 3 3" xfId="9764"/>
    <cellStyle name="Финансовый 2 4 4 2 3 4" xfId="9765"/>
    <cellStyle name="Финансовый 2 4 4 2 4" xfId="9766"/>
    <cellStyle name="Финансовый 2 4 4 2 4 2" xfId="9767"/>
    <cellStyle name="Финансовый 2 4 4 2 4 3" xfId="9768"/>
    <cellStyle name="Финансовый 2 4 4 2 4 4" xfId="9769"/>
    <cellStyle name="Финансовый 2 4 4 2 5" xfId="9770"/>
    <cellStyle name="Финансовый 2 4 4 2 5 2" xfId="9771"/>
    <cellStyle name="Финансовый 2 4 4 2 5 3" xfId="9772"/>
    <cellStyle name="Финансовый 2 4 4 2 5 4" xfId="9773"/>
    <cellStyle name="Финансовый 2 4 4 2 6" xfId="9774"/>
    <cellStyle name="Финансовый 2 4 4 2 7" xfId="9775"/>
    <cellStyle name="Финансовый 2 4 4 2 8" xfId="9776"/>
    <cellStyle name="Финансовый 2 4 4 3" xfId="9777"/>
    <cellStyle name="Финансовый 2 4 4 3 2" xfId="9778"/>
    <cellStyle name="Финансовый 2 4 4 3 2 2" xfId="9779"/>
    <cellStyle name="Финансовый 2 4 4 3 2 3" xfId="9780"/>
    <cellStyle name="Финансовый 2 4 4 3 2 4" xfId="9781"/>
    <cellStyle name="Финансовый 2 4 4 3 3" xfId="9782"/>
    <cellStyle name="Финансовый 2 4 4 3 3 2" xfId="9783"/>
    <cellStyle name="Финансовый 2 4 4 3 3 3" xfId="9784"/>
    <cellStyle name="Финансовый 2 4 4 3 3 4" xfId="9785"/>
    <cellStyle name="Финансовый 2 4 4 3 4" xfId="9786"/>
    <cellStyle name="Финансовый 2 4 4 3 4 2" xfId="9787"/>
    <cellStyle name="Финансовый 2 4 4 3 4 3" xfId="9788"/>
    <cellStyle name="Финансовый 2 4 4 3 4 4" xfId="9789"/>
    <cellStyle name="Финансовый 2 4 4 3 5" xfId="9790"/>
    <cellStyle name="Финансовый 2 4 4 3 6" xfId="9791"/>
    <cellStyle name="Финансовый 2 4 4 3 7" xfId="9792"/>
    <cellStyle name="Финансовый 2 4 4 4" xfId="9793"/>
    <cellStyle name="Финансовый 2 4 4 4 2" xfId="9794"/>
    <cellStyle name="Финансовый 2 4 4 4 3" xfId="9795"/>
    <cellStyle name="Финансовый 2 4 4 4 4" xfId="9796"/>
    <cellStyle name="Финансовый 2 4 4 5" xfId="9797"/>
    <cellStyle name="Финансовый 2 4 4 5 2" xfId="9798"/>
    <cellStyle name="Финансовый 2 4 4 5 3" xfId="9799"/>
    <cellStyle name="Финансовый 2 4 4 5 4" xfId="9800"/>
    <cellStyle name="Финансовый 2 4 4 6" xfId="9801"/>
    <cellStyle name="Финансовый 2 4 4 6 2" xfId="9802"/>
    <cellStyle name="Финансовый 2 4 4 6 3" xfId="9803"/>
    <cellStyle name="Финансовый 2 4 4 6 4" xfId="9804"/>
    <cellStyle name="Финансовый 2 4 4 7" xfId="9805"/>
    <cellStyle name="Финансовый 2 4 4 8" xfId="9806"/>
    <cellStyle name="Финансовый 2 4 4 9" xfId="9807"/>
    <cellStyle name="Финансовый 2 4 5" xfId="9808"/>
    <cellStyle name="Финансовый 2 4 6" xfId="9809"/>
    <cellStyle name="Финансовый 2 4 6 2" xfId="9810"/>
    <cellStyle name="Финансовый 2 4 6 2 2" xfId="9811"/>
    <cellStyle name="Финансовый 2 4 6 2 2 2" xfId="9812"/>
    <cellStyle name="Финансовый 2 4 6 2 2 2 2" xfId="9813"/>
    <cellStyle name="Финансовый 2 4 6 2 2 2 3" xfId="9814"/>
    <cellStyle name="Финансовый 2 4 6 2 2 2 4" xfId="9815"/>
    <cellStyle name="Финансовый 2 4 6 2 2 3" xfId="9816"/>
    <cellStyle name="Финансовый 2 4 6 2 2 3 2" xfId="9817"/>
    <cellStyle name="Финансовый 2 4 6 2 2 3 3" xfId="9818"/>
    <cellStyle name="Финансовый 2 4 6 2 2 3 4" xfId="9819"/>
    <cellStyle name="Финансовый 2 4 6 2 2 4" xfId="9820"/>
    <cellStyle name="Финансовый 2 4 6 2 2 4 2" xfId="9821"/>
    <cellStyle name="Финансовый 2 4 6 2 2 4 3" xfId="9822"/>
    <cellStyle name="Финансовый 2 4 6 2 2 4 4" xfId="9823"/>
    <cellStyle name="Финансовый 2 4 6 2 2 5" xfId="9824"/>
    <cellStyle name="Финансовый 2 4 6 2 2 6" xfId="9825"/>
    <cellStyle name="Финансовый 2 4 6 2 2 7" xfId="9826"/>
    <cellStyle name="Финансовый 2 4 6 2 3" xfId="9827"/>
    <cellStyle name="Финансовый 2 4 6 2 3 2" xfId="9828"/>
    <cellStyle name="Финансовый 2 4 6 2 3 3" xfId="9829"/>
    <cellStyle name="Финансовый 2 4 6 2 3 4" xfId="9830"/>
    <cellStyle name="Финансовый 2 4 6 2 4" xfId="9831"/>
    <cellStyle name="Финансовый 2 4 6 2 4 2" xfId="9832"/>
    <cellStyle name="Финансовый 2 4 6 2 4 3" xfId="9833"/>
    <cellStyle name="Финансовый 2 4 6 2 4 4" xfId="9834"/>
    <cellStyle name="Финансовый 2 4 6 2 5" xfId="9835"/>
    <cellStyle name="Финансовый 2 4 6 2 5 2" xfId="9836"/>
    <cellStyle name="Финансовый 2 4 6 2 5 3" xfId="9837"/>
    <cellStyle name="Финансовый 2 4 6 2 5 4" xfId="9838"/>
    <cellStyle name="Финансовый 2 4 6 2 6" xfId="9839"/>
    <cellStyle name="Финансовый 2 4 6 2 7" xfId="9840"/>
    <cellStyle name="Финансовый 2 4 6 2 8" xfId="9841"/>
    <cellStyle name="Финансовый 2 4 6 3" xfId="9842"/>
    <cellStyle name="Финансовый 2 4 6 3 2" xfId="9843"/>
    <cellStyle name="Финансовый 2 4 6 3 2 2" xfId="9844"/>
    <cellStyle name="Финансовый 2 4 6 3 2 3" xfId="9845"/>
    <cellStyle name="Финансовый 2 4 6 3 2 4" xfId="9846"/>
    <cellStyle name="Финансовый 2 4 6 3 3" xfId="9847"/>
    <cellStyle name="Финансовый 2 4 6 3 3 2" xfId="9848"/>
    <cellStyle name="Финансовый 2 4 6 3 3 3" xfId="9849"/>
    <cellStyle name="Финансовый 2 4 6 3 3 4" xfId="9850"/>
    <cellStyle name="Финансовый 2 4 6 3 4" xfId="9851"/>
    <cellStyle name="Финансовый 2 4 6 3 4 2" xfId="9852"/>
    <cellStyle name="Финансовый 2 4 6 3 4 3" xfId="9853"/>
    <cellStyle name="Финансовый 2 4 6 3 4 4" xfId="9854"/>
    <cellStyle name="Финансовый 2 4 6 3 5" xfId="9855"/>
    <cellStyle name="Финансовый 2 4 6 3 6" xfId="9856"/>
    <cellStyle name="Финансовый 2 4 6 3 7" xfId="9857"/>
    <cellStyle name="Финансовый 2 4 6 4" xfId="9858"/>
    <cellStyle name="Финансовый 2 4 6 4 2" xfId="9859"/>
    <cellStyle name="Финансовый 2 4 6 4 3" xfId="9860"/>
    <cellStyle name="Финансовый 2 4 6 4 4" xfId="9861"/>
    <cellStyle name="Финансовый 2 4 6 5" xfId="9862"/>
    <cellStyle name="Финансовый 2 4 6 5 2" xfId="9863"/>
    <cellStyle name="Финансовый 2 4 6 5 3" xfId="9864"/>
    <cellStyle name="Финансовый 2 4 6 5 4" xfId="9865"/>
    <cellStyle name="Финансовый 2 4 6 6" xfId="9866"/>
    <cellStyle name="Финансовый 2 4 6 6 2" xfId="9867"/>
    <cellStyle name="Финансовый 2 4 6 6 3" xfId="9868"/>
    <cellStyle name="Финансовый 2 4 6 6 4" xfId="9869"/>
    <cellStyle name="Финансовый 2 4 6 7" xfId="9870"/>
    <cellStyle name="Финансовый 2 4 6 8" xfId="9871"/>
    <cellStyle name="Финансовый 2 4 6 9" xfId="9872"/>
    <cellStyle name="Финансовый 2 4 7" xfId="9873"/>
    <cellStyle name="Финансовый 2 4 7 2" xfId="9874"/>
    <cellStyle name="Финансовый 2 4 7 2 2" xfId="9875"/>
    <cellStyle name="Финансовый 2 4 7 2 2 2" xfId="9876"/>
    <cellStyle name="Финансовый 2 4 7 2 2 3" xfId="9877"/>
    <cellStyle name="Финансовый 2 4 7 2 2 4" xfId="9878"/>
    <cellStyle name="Финансовый 2 4 7 2 3" xfId="9879"/>
    <cellStyle name="Финансовый 2 4 7 2 3 2" xfId="9880"/>
    <cellStyle name="Финансовый 2 4 7 2 3 3" xfId="9881"/>
    <cellStyle name="Финансовый 2 4 7 2 3 4" xfId="9882"/>
    <cellStyle name="Финансовый 2 4 7 2 4" xfId="9883"/>
    <cellStyle name="Финансовый 2 4 7 2 4 2" xfId="9884"/>
    <cellStyle name="Финансовый 2 4 7 2 4 3" xfId="9885"/>
    <cellStyle name="Финансовый 2 4 7 2 4 4" xfId="9886"/>
    <cellStyle name="Финансовый 2 4 7 2 5" xfId="9887"/>
    <cellStyle name="Финансовый 2 4 7 2 6" xfId="9888"/>
    <cellStyle name="Финансовый 2 4 7 2 7" xfId="9889"/>
    <cellStyle name="Финансовый 2 4 7 3" xfId="9890"/>
    <cellStyle name="Финансовый 2 4 7 3 2" xfId="9891"/>
    <cellStyle name="Финансовый 2 4 7 3 3" xfId="9892"/>
    <cellStyle name="Финансовый 2 4 7 3 4" xfId="9893"/>
    <cellStyle name="Финансовый 2 4 7 4" xfId="9894"/>
    <cellStyle name="Финансовый 2 4 7 4 2" xfId="9895"/>
    <cellStyle name="Финансовый 2 4 7 4 3" xfId="9896"/>
    <cellStyle name="Финансовый 2 4 7 4 4" xfId="9897"/>
    <cellStyle name="Финансовый 2 4 7 5" xfId="9898"/>
    <cellStyle name="Финансовый 2 4 7 5 2" xfId="9899"/>
    <cellStyle name="Финансовый 2 4 7 5 3" xfId="9900"/>
    <cellStyle name="Финансовый 2 4 7 5 4" xfId="9901"/>
    <cellStyle name="Финансовый 2 4 7 6" xfId="9902"/>
    <cellStyle name="Финансовый 2 4 7 7" xfId="9903"/>
    <cellStyle name="Финансовый 2 4 7 8" xfId="9904"/>
    <cellStyle name="Финансовый 2 4 8" xfId="9905"/>
    <cellStyle name="Финансовый 2 4 9" xfId="9906"/>
    <cellStyle name="Финансовый 2 4 9 2" xfId="9907"/>
    <cellStyle name="Финансовый 2 4 9 2 2" xfId="9908"/>
    <cellStyle name="Финансовый 2 4 9 2 3" xfId="9909"/>
    <cellStyle name="Финансовый 2 4 9 2 4" xfId="9910"/>
    <cellStyle name="Финансовый 2 4 9 3" xfId="9911"/>
    <cellStyle name="Финансовый 2 4 9 3 2" xfId="9912"/>
    <cellStyle name="Финансовый 2 4 9 3 3" xfId="9913"/>
    <cellStyle name="Финансовый 2 4 9 3 4" xfId="9914"/>
    <cellStyle name="Финансовый 2 4 9 4" xfId="9915"/>
    <cellStyle name="Финансовый 2 4 9 4 2" xfId="9916"/>
    <cellStyle name="Финансовый 2 4 9 4 3" xfId="9917"/>
    <cellStyle name="Финансовый 2 4 9 4 4" xfId="9918"/>
    <cellStyle name="Финансовый 2 4 9 5" xfId="9919"/>
    <cellStyle name="Финансовый 2 4 9 6" xfId="9920"/>
    <cellStyle name="Финансовый 2 4 9 7" xfId="9921"/>
    <cellStyle name="Финансовый 2 40" xfId="9922"/>
    <cellStyle name="Финансовый 2 40 2" xfId="9923"/>
    <cellStyle name="Финансовый 2 40 3" xfId="9924"/>
    <cellStyle name="Финансовый 2 41" xfId="9925"/>
    <cellStyle name="Финансовый 2 41 2" xfId="9926"/>
    <cellStyle name="Финансовый 2 41 3" xfId="9927"/>
    <cellStyle name="Финансовый 2 42" xfId="9928"/>
    <cellStyle name="Финансовый 2 42 2" xfId="9929"/>
    <cellStyle name="Финансовый 2 42 3" xfId="9930"/>
    <cellStyle name="Финансовый 2 43" xfId="9931"/>
    <cellStyle name="Финансовый 2 44" xfId="9932"/>
    <cellStyle name="Финансовый 2 45" xfId="9933"/>
    <cellStyle name="Финансовый 2 45 2" xfId="9934"/>
    <cellStyle name="Финансовый 2 45 2 2" xfId="9935"/>
    <cellStyle name="Финансовый 2 45 2 2 2" xfId="9936"/>
    <cellStyle name="Финансовый 2 45 2 2 2 2" xfId="9937"/>
    <cellStyle name="Финансовый 2 45 2 2 2 3" xfId="9938"/>
    <cellStyle name="Финансовый 2 45 2 2 2 4" xfId="9939"/>
    <cellStyle name="Финансовый 2 45 2 2 3" xfId="9940"/>
    <cellStyle name="Финансовый 2 45 2 2 3 2" xfId="9941"/>
    <cellStyle name="Финансовый 2 45 2 2 3 3" xfId="9942"/>
    <cellStyle name="Финансовый 2 45 2 2 3 4" xfId="9943"/>
    <cellStyle name="Финансовый 2 45 2 2 4" xfId="9944"/>
    <cellStyle name="Финансовый 2 45 2 2 4 2" xfId="9945"/>
    <cellStyle name="Финансовый 2 45 2 2 4 3" xfId="9946"/>
    <cellStyle name="Финансовый 2 45 2 2 4 4" xfId="9947"/>
    <cellStyle name="Финансовый 2 45 2 2 5" xfId="9948"/>
    <cellStyle name="Финансовый 2 45 2 2 6" xfId="9949"/>
    <cellStyle name="Финансовый 2 45 2 2 7" xfId="9950"/>
    <cellStyle name="Финансовый 2 45 2 3" xfId="9951"/>
    <cellStyle name="Финансовый 2 45 2 3 2" xfId="9952"/>
    <cellStyle name="Финансовый 2 45 2 3 3" xfId="9953"/>
    <cellStyle name="Финансовый 2 45 2 3 4" xfId="9954"/>
    <cellStyle name="Финансовый 2 45 2 4" xfId="9955"/>
    <cellStyle name="Финансовый 2 45 2 4 2" xfId="9956"/>
    <cellStyle name="Финансовый 2 45 2 4 3" xfId="9957"/>
    <cellStyle name="Финансовый 2 45 2 4 4" xfId="9958"/>
    <cellStyle name="Финансовый 2 45 2 5" xfId="9959"/>
    <cellStyle name="Финансовый 2 45 2 5 2" xfId="9960"/>
    <cellStyle name="Финансовый 2 45 2 5 3" xfId="9961"/>
    <cellStyle name="Финансовый 2 45 2 5 4" xfId="9962"/>
    <cellStyle name="Финансовый 2 45 2 6" xfId="9963"/>
    <cellStyle name="Финансовый 2 45 2 7" xfId="9964"/>
    <cellStyle name="Финансовый 2 45 2 8" xfId="9965"/>
    <cellStyle name="Финансовый 2 45 3" xfId="9966"/>
    <cellStyle name="Финансовый 2 45 3 2" xfId="9967"/>
    <cellStyle name="Финансовый 2 45 3 2 2" xfId="9968"/>
    <cellStyle name="Финансовый 2 45 3 2 3" xfId="9969"/>
    <cellStyle name="Финансовый 2 45 3 2 4" xfId="9970"/>
    <cellStyle name="Финансовый 2 45 3 3" xfId="9971"/>
    <cellStyle name="Финансовый 2 45 3 3 2" xfId="9972"/>
    <cellStyle name="Финансовый 2 45 3 3 3" xfId="9973"/>
    <cellStyle name="Финансовый 2 45 3 3 4" xfId="9974"/>
    <cellStyle name="Финансовый 2 45 3 4" xfId="9975"/>
    <cellStyle name="Финансовый 2 45 3 4 2" xfId="9976"/>
    <cellStyle name="Финансовый 2 45 3 4 3" xfId="9977"/>
    <cellStyle name="Финансовый 2 45 3 4 4" xfId="9978"/>
    <cellStyle name="Финансовый 2 45 3 5" xfId="9979"/>
    <cellStyle name="Финансовый 2 45 3 6" xfId="9980"/>
    <cellStyle name="Финансовый 2 45 3 7" xfId="9981"/>
    <cellStyle name="Финансовый 2 45 4" xfId="9982"/>
    <cellStyle name="Финансовый 2 45 4 2" xfId="9983"/>
    <cellStyle name="Финансовый 2 45 4 3" xfId="9984"/>
    <cellStyle name="Финансовый 2 45 4 4" xfId="9985"/>
    <cellStyle name="Финансовый 2 45 5" xfId="9986"/>
    <cellStyle name="Финансовый 2 45 5 2" xfId="9987"/>
    <cellStyle name="Финансовый 2 45 5 3" xfId="9988"/>
    <cellStyle name="Финансовый 2 45 5 4" xfId="9989"/>
    <cellStyle name="Финансовый 2 45 6" xfId="9990"/>
    <cellStyle name="Финансовый 2 45 6 2" xfId="9991"/>
    <cellStyle name="Финансовый 2 45 6 3" xfId="9992"/>
    <cellStyle name="Финансовый 2 45 6 4" xfId="9993"/>
    <cellStyle name="Финансовый 2 45 7" xfId="9994"/>
    <cellStyle name="Финансовый 2 45 8" xfId="9995"/>
    <cellStyle name="Финансовый 2 45 9" xfId="9996"/>
    <cellStyle name="Финансовый 2 46" xfId="9997"/>
    <cellStyle name="Финансовый 2 46 2" xfId="9998"/>
    <cellStyle name="Финансовый 2 46 2 2" xfId="9999"/>
    <cellStyle name="Финансовый 2 46 2 2 2" xfId="10000"/>
    <cellStyle name="Финансовый 2 46 2 2 3" xfId="10001"/>
    <cellStyle name="Финансовый 2 46 2 2 4" xfId="10002"/>
    <cellStyle name="Финансовый 2 46 2 3" xfId="10003"/>
    <cellStyle name="Финансовый 2 46 2 3 2" xfId="10004"/>
    <cellStyle name="Финансовый 2 46 2 3 3" xfId="10005"/>
    <cellStyle name="Финансовый 2 46 2 3 4" xfId="10006"/>
    <cellStyle name="Финансовый 2 46 2 4" xfId="10007"/>
    <cellStyle name="Финансовый 2 46 2 4 2" xfId="10008"/>
    <cellStyle name="Финансовый 2 46 2 4 3" xfId="10009"/>
    <cellStyle name="Финансовый 2 46 2 4 4" xfId="10010"/>
    <cellStyle name="Финансовый 2 46 2 5" xfId="10011"/>
    <cellStyle name="Финансовый 2 46 2 6" xfId="10012"/>
    <cellStyle name="Финансовый 2 46 2 7" xfId="10013"/>
    <cellStyle name="Финансовый 2 46 3" xfId="10014"/>
    <cellStyle name="Финансовый 2 46 3 2" xfId="10015"/>
    <cellStyle name="Финансовый 2 46 3 3" xfId="10016"/>
    <cellStyle name="Финансовый 2 46 3 4" xfId="10017"/>
    <cellStyle name="Финансовый 2 46 4" xfId="10018"/>
    <cellStyle name="Финансовый 2 46 4 2" xfId="10019"/>
    <cellStyle name="Финансовый 2 46 4 3" xfId="10020"/>
    <cellStyle name="Финансовый 2 46 4 4" xfId="10021"/>
    <cellStyle name="Финансовый 2 46 5" xfId="10022"/>
    <cellStyle name="Финансовый 2 46 5 2" xfId="10023"/>
    <cellStyle name="Финансовый 2 46 5 3" xfId="10024"/>
    <cellStyle name="Финансовый 2 46 5 4" xfId="10025"/>
    <cellStyle name="Финансовый 2 46 6" xfId="10026"/>
    <cellStyle name="Финансовый 2 46 7" xfId="10027"/>
    <cellStyle name="Финансовый 2 46 8" xfId="10028"/>
    <cellStyle name="Финансовый 2 47" xfId="10029"/>
    <cellStyle name="Финансовый 2 47 2" xfId="10030"/>
    <cellStyle name="Финансовый 2 47 2 2" xfId="10031"/>
    <cellStyle name="Финансовый 2 47 2 3" xfId="10032"/>
    <cellStyle name="Финансовый 2 47 2 4" xfId="10033"/>
    <cellStyle name="Финансовый 2 47 3" xfId="10034"/>
    <cellStyle name="Финансовый 2 47 3 2" xfId="10035"/>
    <cellStyle name="Финансовый 2 47 3 3" xfId="10036"/>
    <cellStyle name="Финансовый 2 47 3 4" xfId="10037"/>
    <cellStyle name="Финансовый 2 47 4" xfId="10038"/>
    <cellStyle name="Финансовый 2 47 4 2" xfId="10039"/>
    <cellStyle name="Финансовый 2 47 4 3" xfId="10040"/>
    <cellStyle name="Финансовый 2 47 4 4" xfId="10041"/>
    <cellStyle name="Финансовый 2 47 5" xfId="10042"/>
    <cellStyle name="Финансовый 2 47 6" xfId="10043"/>
    <cellStyle name="Финансовый 2 47 7" xfId="10044"/>
    <cellStyle name="Финансовый 2 48" xfId="10045"/>
    <cellStyle name="Финансовый 2 48 2" xfId="10046"/>
    <cellStyle name="Финансовый 2 48 2 2" xfId="10047"/>
    <cellStyle name="Финансовый 2 48 2 3" xfId="10048"/>
    <cellStyle name="Финансовый 2 48 2 4" xfId="10049"/>
    <cellStyle name="Финансовый 2 48 3" xfId="10050"/>
    <cellStyle name="Финансовый 2 48 3 2" xfId="10051"/>
    <cellStyle name="Финансовый 2 48 3 3" xfId="10052"/>
    <cellStyle name="Финансовый 2 48 3 4" xfId="10053"/>
    <cellStyle name="Финансовый 2 48 4" xfId="10054"/>
    <cellStyle name="Финансовый 2 48 5" xfId="10055"/>
    <cellStyle name="Финансовый 2 48 6" xfId="10056"/>
    <cellStyle name="Финансовый 2 49" xfId="10057"/>
    <cellStyle name="Финансовый 2 49 2" xfId="10058"/>
    <cellStyle name="Финансовый 2 49 3" xfId="10059"/>
    <cellStyle name="Финансовый 2 49 4" xfId="10060"/>
    <cellStyle name="Финансовый 2 5" xfId="10061"/>
    <cellStyle name="Финансовый 2 5 10" xfId="10062"/>
    <cellStyle name="Финансовый 2 5 11" xfId="10063"/>
    <cellStyle name="Финансовый 2 5 2" xfId="10064"/>
    <cellStyle name="Финансовый 2 5 3" xfId="10065"/>
    <cellStyle name="Финансовый 2 5 3 2" xfId="10066"/>
    <cellStyle name="Финансовый 2 5 3 2 2" xfId="10067"/>
    <cellStyle name="Финансовый 2 5 3 2 2 2" xfId="10068"/>
    <cellStyle name="Финансовый 2 5 3 2 2 3" xfId="10069"/>
    <cellStyle name="Финансовый 2 5 3 2 2 4" xfId="10070"/>
    <cellStyle name="Финансовый 2 5 3 2 3" xfId="10071"/>
    <cellStyle name="Финансовый 2 5 3 2 3 2" xfId="10072"/>
    <cellStyle name="Финансовый 2 5 3 2 3 3" xfId="10073"/>
    <cellStyle name="Финансовый 2 5 3 2 3 4" xfId="10074"/>
    <cellStyle name="Финансовый 2 5 3 2 4" xfId="10075"/>
    <cellStyle name="Финансовый 2 5 3 2 4 2" xfId="10076"/>
    <cellStyle name="Финансовый 2 5 3 2 4 3" xfId="10077"/>
    <cellStyle name="Финансовый 2 5 3 2 4 4" xfId="10078"/>
    <cellStyle name="Финансовый 2 5 3 2 5" xfId="10079"/>
    <cellStyle name="Финансовый 2 5 3 2 6" xfId="10080"/>
    <cellStyle name="Финансовый 2 5 3 2 7" xfId="10081"/>
    <cellStyle name="Финансовый 2 5 3 3" xfId="10082"/>
    <cellStyle name="Финансовый 2 5 3 3 2" xfId="10083"/>
    <cellStyle name="Финансовый 2 5 3 3 3" xfId="10084"/>
    <cellStyle name="Финансовый 2 5 3 3 4" xfId="10085"/>
    <cellStyle name="Финансовый 2 5 3 4" xfId="10086"/>
    <cellStyle name="Финансовый 2 5 3 4 2" xfId="10087"/>
    <cellStyle name="Финансовый 2 5 3 4 3" xfId="10088"/>
    <cellStyle name="Финансовый 2 5 3 4 4" xfId="10089"/>
    <cellStyle name="Финансовый 2 5 3 5" xfId="10090"/>
    <cellStyle name="Финансовый 2 5 3 5 2" xfId="10091"/>
    <cellStyle name="Финансовый 2 5 3 5 3" xfId="10092"/>
    <cellStyle name="Финансовый 2 5 3 5 4" xfId="10093"/>
    <cellStyle name="Финансовый 2 5 3 6" xfId="10094"/>
    <cellStyle name="Финансовый 2 5 3 7" xfId="10095"/>
    <cellStyle name="Финансовый 2 5 3 8" xfId="10096"/>
    <cellStyle name="Финансовый 2 5 4" xfId="10097"/>
    <cellStyle name="Финансовый 2 5 5" xfId="10098"/>
    <cellStyle name="Финансовый 2 5 5 2" xfId="10099"/>
    <cellStyle name="Финансовый 2 5 5 2 2" xfId="10100"/>
    <cellStyle name="Финансовый 2 5 5 2 3" xfId="10101"/>
    <cellStyle name="Финансовый 2 5 5 2 4" xfId="10102"/>
    <cellStyle name="Финансовый 2 5 5 3" xfId="10103"/>
    <cellStyle name="Финансовый 2 5 5 3 2" xfId="10104"/>
    <cellStyle name="Финансовый 2 5 5 3 3" xfId="10105"/>
    <cellStyle name="Финансовый 2 5 5 3 4" xfId="10106"/>
    <cellStyle name="Финансовый 2 5 5 4" xfId="10107"/>
    <cellStyle name="Финансовый 2 5 5 4 2" xfId="10108"/>
    <cellStyle name="Финансовый 2 5 5 4 3" xfId="10109"/>
    <cellStyle name="Финансовый 2 5 5 4 4" xfId="10110"/>
    <cellStyle name="Финансовый 2 5 5 5" xfId="10111"/>
    <cellStyle name="Финансовый 2 5 5 6" xfId="10112"/>
    <cellStyle name="Финансовый 2 5 5 7" xfId="10113"/>
    <cellStyle name="Финансовый 2 5 6" xfId="10114"/>
    <cellStyle name="Финансовый 2 5 6 2" xfId="10115"/>
    <cellStyle name="Финансовый 2 5 6 3" xfId="10116"/>
    <cellStyle name="Финансовый 2 5 6 4" xfId="10117"/>
    <cellStyle name="Финансовый 2 5 7" xfId="10118"/>
    <cellStyle name="Финансовый 2 5 7 2" xfId="10119"/>
    <cellStyle name="Финансовый 2 5 7 3" xfId="10120"/>
    <cellStyle name="Финансовый 2 5 7 4" xfId="10121"/>
    <cellStyle name="Финансовый 2 5 8" xfId="10122"/>
    <cellStyle name="Финансовый 2 5 8 2" xfId="10123"/>
    <cellStyle name="Финансовый 2 5 8 3" xfId="10124"/>
    <cellStyle name="Финансовый 2 5 8 4" xfId="10125"/>
    <cellStyle name="Финансовый 2 5 9" xfId="10126"/>
    <cellStyle name="Финансовый 2 50" xfId="10127"/>
    <cellStyle name="Финансовый 2 50 2" xfId="10128"/>
    <cellStyle name="Финансовый 2 50 3" xfId="10129"/>
    <cellStyle name="Финансовый 2 50 4" xfId="10130"/>
    <cellStyle name="Финансовый 2 51" xfId="10131"/>
    <cellStyle name="Финансовый 2 51 2" xfId="10132"/>
    <cellStyle name="Финансовый 2 51 3" xfId="10133"/>
    <cellStyle name="Финансовый 2 51 4" xfId="10134"/>
    <cellStyle name="Финансовый 2 52" xfId="10135"/>
    <cellStyle name="Финансовый 2 53" xfId="10136"/>
    <cellStyle name="Финансовый 2 54" xfId="10137"/>
    <cellStyle name="Финансовый 2 55" xfId="10138"/>
    <cellStyle name="Финансовый 2 56" xfId="10139"/>
    <cellStyle name="Финансовый 2 57" xfId="10140"/>
    <cellStyle name="Финансовый 2 58" xfId="10141"/>
    <cellStyle name="Финансовый 2 59" xfId="10142"/>
    <cellStyle name="Финансовый 2 6" xfId="10143"/>
    <cellStyle name="Финансовый 2 6 10" xfId="10144"/>
    <cellStyle name="Финансовый 2 6 11" xfId="10145"/>
    <cellStyle name="Финансовый 2 6 2" xfId="10146"/>
    <cellStyle name="Финансовый 2 6 3" xfId="10147"/>
    <cellStyle name="Финансовый 2 6 3 2" xfId="10148"/>
    <cellStyle name="Финансовый 2 6 3 2 2" xfId="10149"/>
    <cellStyle name="Финансовый 2 6 3 2 2 2" xfId="10150"/>
    <cellStyle name="Финансовый 2 6 3 2 2 3" xfId="10151"/>
    <cellStyle name="Финансовый 2 6 3 2 2 4" xfId="10152"/>
    <cellStyle name="Финансовый 2 6 3 2 3" xfId="10153"/>
    <cellStyle name="Финансовый 2 6 3 2 3 2" xfId="10154"/>
    <cellStyle name="Финансовый 2 6 3 2 3 3" xfId="10155"/>
    <cellStyle name="Финансовый 2 6 3 2 3 4" xfId="10156"/>
    <cellStyle name="Финансовый 2 6 3 2 4" xfId="10157"/>
    <cellStyle name="Финансовый 2 6 3 2 4 2" xfId="10158"/>
    <cellStyle name="Финансовый 2 6 3 2 4 3" xfId="10159"/>
    <cellStyle name="Финансовый 2 6 3 2 4 4" xfId="10160"/>
    <cellStyle name="Финансовый 2 6 3 2 5" xfId="10161"/>
    <cellStyle name="Финансовый 2 6 3 2 6" xfId="10162"/>
    <cellStyle name="Финансовый 2 6 3 2 7" xfId="10163"/>
    <cellStyle name="Финансовый 2 6 3 3" xfId="10164"/>
    <cellStyle name="Финансовый 2 6 3 3 2" xfId="10165"/>
    <cellStyle name="Финансовый 2 6 3 3 3" xfId="10166"/>
    <cellStyle name="Финансовый 2 6 3 3 4" xfId="10167"/>
    <cellStyle name="Финансовый 2 6 3 4" xfId="10168"/>
    <cellStyle name="Финансовый 2 6 3 4 2" xfId="10169"/>
    <cellStyle name="Финансовый 2 6 3 4 3" xfId="10170"/>
    <cellStyle name="Финансовый 2 6 3 4 4" xfId="10171"/>
    <cellStyle name="Финансовый 2 6 3 5" xfId="10172"/>
    <cellStyle name="Финансовый 2 6 3 5 2" xfId="10173"/>
    <cellStyle name="Финансовый 2 6 3 5 3" xfId="10174"/>
    <cellStyle name="Финансовый 2 6 3 5 4" xfId="10175"/>
    <cellStyle name="Финансовый 2 6 3 6" xfId="10176"/>
    <cellStyle name="Финансовый 2 6 3 7" xfId="10177"/>
    <cellStyle name="Финансовый 2 6 3 8" xfId="10178"/>
    <cellStyle name="Финансовый 2 6 4" xfId="10179"/>
    <cellStyle name="Финансовый 2 6 5" xfId="10180"/>
    <cellStyle name="Финансовый 2 6 5 2" xfId="10181"/>
    <cellStyle name="Финансовый 2 6 5 2 2" xfId="10182"/>
    <cellStyle name="Финансовый 2 6 5 2 3" xfId="10183"/>
    <cellStyle name="Финансовый 2 6 5 2 4" xfId="10184"/>
    <cellStyle name="Финансовый 2 6 5 3" xfId="10185"/>
    <cellStyle name="Финансовый 2 6 5 3 2" xfId="10186"/>
    <cellStyle name="Финансовый 2 6 5 3 3" xfId="10187"/>
    <cellStyle name="Финансовый 2 6 5 3 4" xfId="10188"/>
    <cellStyle name="Финансовый 2 6 5 4" xfId="10189"/>
    <cellStyle name="Финансовый 2 6 5 4 2" xfId="10190"/>
    <cellStyle name="Финансовый 2 6 5 4 3" xfId="10191"/>
    <cellStyle name="Финансовый 2 6 5 4 4" xfId="10192"/>
    <cellStyle name="Финансовый 2 6 5 5" xfId="10193"/>
    <cellStyle name="Финансовый 2 6 5 6" xfId="10194"/>
    <cellStyle name="Финансовый 2 6 5 7" xfId="10195"/>
    <cellStyle name="Финансовый 2 6 6" xfId="10196"/>
    <cellStyle name="Финансовый 2 6 6 2" xfId="10197"/>
    <cellStyle name="Финансовый 2 6 6 3" xfId="10198"/>
    <cellStyle name="Финансовый 2 6 6 4" xfId="10199"/>
    <cellStyle name="Финансовый 2 6 7" xfId="10200"/>
    <cellStyle name="Финансовый 2 6 7 2" xfId="10201"/>
    <cellStyle name="Финансовый 2 6 7 3" xfId="10202"/>
    <cellStyle name="Финансовый 2 6 7 4" xfId="10203"/>
    <cellStyle name="Финансовый 2 6 8" xfId="10204"/>
    <cellStyle name="Финансовый 2 6 8 2" xfId="10205"/>
    <cellStyle name="Финансовый 2 6 8 3" xfId="10206"/>
    <cellStyle name="Финансовый 2 6 8 4" xfId="10207"/>
    <cellStyle name="Финансовый 2 6 9" xfId="10208"/>
    <cellStyle name="Финансовый 2 7" xfId="10209"/>
    <cellStyle name="Финансовый 2 7 2" xfId="10210"/>
    <cellStyle name="Финансовый 2 7 3" xfId="10211"/>
    <cellStyle name="Финансовый 2 7 4" xfId="10212"/>
    <cellStyle name="Финансовый 2 8" xfId="10213"/>
    <cellStyle name="Финансовый 2 8 2" xfId="10214"/>
    <cellStyle name="Финансовый 2 8 3" xfId="10215"/>
    <cellStyle name="Финансовый 2 9" xfId="10216"/>
    <cellStyle name="Финансовый 2 9 2" xfId="10217"/>
    <cellStyle name="Финансовый 2 9 3" xfId="10218"/>
    <cellStyle name="Финансовый 2_ДДС " xfId="10219"/>
    <cellStyle name="Финансовый 20" xfId="10220"/>
    <cellStyle name="Финансовый 21" xfId="10221"/>
    <cellStyle name="Финансовый 22" xfId="10222"/>
    <cellStyle name="Финансовый 23" xfId="10223"/>
    <cellStyle name="Финансовый 23 2" xfId="10224"/>
    <cellStyle name="Финансовый 24" xfId="10225"/>
    <cellStyle name="Финансовый 25" xfId="10226"/>
    <cellStyle name="Финансовый 26" xfId="10227"/>
    <cellStyle name="Финансовый 26 2" xfId="10228"/>
    <cellStyle name="Финансовый 27" xfId="10229"/>
    <cellStyle name="Финансовый 27 2" xfId="10230"/>
    <cellStyle name="Финансовый 28" xfId="10231"/>
    <cellStyle name="Финансовый 28 2" xfId="10232"/>
    <cellStyle name="Финансовый 29" xfId="10233"/>
    <cellStyle name="Финансовый 29 2" xfId="10234"/>
    <cellStyle name="Финансовый 3" xfId="10235"/>
    <cellStyle name="Финансовый 3 10" xfId="10236"/>
    <cellStyle name="Финансовый 3 11" xfId="10237"/>
    <cellStyle name="Финансовый 3 12" xfId="10238"/>
    <cellStyle name="Финансовый 3 13" xfId="10239"/>
    <cellStyle name="Финансовый 3 14" xfId="10240"/>
    <cellStyle name="Финансовый 3 15" xfId="10241"/>
    <cellStyle name="Финансовый 3 16" xfId="10242"/>
    <cellStyle name="Финансовый 3 17" xfId="10243"/>
    <cellStyle name="Финансовый 3 18" xfId="10244"/>
    <cellStyle name="Финансовый 3 19" xfId="10245"/>
    <cellStyle name="Финансовый 3 2" xfId="10246"/>
    <cellStyle name="Финансовый 3 2 2" xfId="10247"/>
    <cellStyle name="Финансовый 3 2 3" xfId="10248"/>
    <cellStyle name="Финансовый 3 20" xfId="10249"/>
    <cellStyle name="Финансовый 3 21" xfId="10250"/>
    <cellStyle name="Финансовый 3 22" xfId="10251"/>
    <cellStyle name="Финансовый 3 23" xfId="10252"/>
    <cellStyle name="Финансовый 3 24" xfId="10253"/>
    <cellStyle name="Финансовый 3 25" xfId="10254"/>
    <cellStyle name="Финансовый 3 26" xfId="10255"/>
    <cellStyle name="Финансовый 3 27" xfId="10256"/>
    <cellStyle name="Финансовый 3 28" xfId="10257"/>
    <cellStyle name="Финансовый 3 29" xfId="10258"/>
    <cellStyle name="Финансовый 3 3" xfId="10259"/>
    <cellStyle name="Финансовый 3 3 2" xfId="10260"/>
    <cellStyle name="Финансовый 3 3 2 2" xfId="10261"/>
    <cellStyle name="Финансовый 3 3 2 3" xfId="10262"/>
    <cellStyle name="Финансовый 3 3 3" xfId="10263"/>
    <cellStyle name="Финансовый 3 30" xfId="10264"/>
    <cellStyle name="Финансовый 3 31" xfId="10265"/>
    <cellStyle name="Финансовый 3 32" xfId="10266"/>
    <cellStyle name="Финансовый 3 33" xfId="10267"/>
    <cellStyle name="Финансовый 3 34" xfId="10268"/>
    <cellStyle name="Финансовый 3 35" xfId="10269"/>
    <cellStyle name="Финансовый 3 36" xfId="10270"/>
    <cellStyle name="Финансовый 3 37" xfId="10271"/>
    <cellStyle name="Финансовый 3 38" xfId="10272"/>
    <cellStyle name="Финансовый 3 39" xfId="10273"/>
    <cellStyle name="Финансовый 3 4" xfId="10274"/>
    <cellStyle name="Финансовый 3 40" xfId="10275"/>
    <cellStyle name="Финансовый 3 41" xfId="10276"/>
    <cellStyle name="Финансовый 3 42" xfId="10277"/>
    <cellStyle name="Финансовый 3 5" xfId="10278"/>
    <cellStyle name="Финансовый 3 6" xfId="10279"/>
    <cellStyle name="Финансовый 3 7" xfId="10280"/>
    <cellStyle name="Финансовый 3 8" xfId="10281"/>
    <cellStyle name="Финансовый 3 9" xfId="10282"/>
    <cellStyle name="Финансовый 30" xfId="10283"/>
    <cellStyle name="Финансовый 30 2" xfId="10284"/>
    <cellStyle name="Финансовый 31" xfId="10285"/>
    <cellStyle name="Финансовый 31 2" xfId="10286"/>
    <cellStyle name="Финансовый 32" xfId="10287"/>
    <cellStyle name="Финансовый 32 2" xfId="10288"/>
    <cellStyle name="Финансовый 33" xfId="10289"/>
    <cellStyle name="Финансовый 33 2" xfId="10290"/>
    <cellStyle name="Финансовый 34" xfId="10291"/>
    <cellStyle name="Финансовый 34 2" xfId="10292"/>
    <cellStyle name="Финансовый 35" xfId="10293"/>
    <cellStyle name="Финансовый 35 2" xfId="10294"/>
    <cellStyle name="Финансовый 36" xfId="10295"/>
    <cellStyle name="Финансовый 37" xfId="10296"/>
    <cellStyle name="Финансовый 38" xfId="10297"/>
    <cellStyle name="Финансовый 39" xfId="10298"/>
    <cellStyle name="Финансовый 4" xfId="10299"/>
    <cellStyle name="Финансовый 4 10" xfId="10300"/>
    <cellStyle name="Финансовый 4 10 2" xfId="10301"/>
    <cellStyle name="Финансовый 4 10 2 2" xfId="10302"/>
    <cellStyle name="Финансовый 4 10 2 2 2" xfId="10303"/>
    <cellStyle name="Финансовый 4 10 2 2 3" xfId="10304"/>
    <cellStyle name="Финансовый 4 10 2 2 4" xfId="10305"/>
    <cellStyle name="Финансовый 4 10 2 3" xfId="10306"/>
    <cellStyle name="Финансовый 4 10 2 3 2" xfId="10307"/>
    <cellStyle name="Финансовый 4 10 2 3 3" xfId="10308"/>
    <cellStyle name="Финансовый 4 10 2 3 4" xfId="10309"/>
    <cellStyle name="Финансовый 4 10 2 4" xfId="10310"/>
    <cellStyle name="Финансовый 4 10 2 4 2" xfId="10311"/>
    <cellStyle name="Финансовый 4 10 2 4 3" xfId="10312"/>
    <cellStyle name="Финансовый 4 10 2 4 4" xfId="10313"/>
    <cellStyle name="Финансовый 4 10 2 5" xfId="10314"/>
    <cellStyle name="Финансовый 4 10 2 6" xfId="10315"/>
    <cellStyle name="Финансовый 4 10 2 7" xfId="10316"/>
    <cellStyle name="Финансовый 4 10 3" xfId="10317"/>
    <cellStyle name="Финансовый 4 10 3 2" xfId="10318"/>
    <cellStyle name="Финансовый 4 10 3 3" xfId="10319"/>
    <cellStyle name="Финансовый 4 10 3 4" xfId="10320"/>
    <cellStyle name="Финансовый 4 10 4" xfId="10321"/>
    <cellStyle name="Финансовый 4 10 4 2" xfId="10322"/>
    <cellStyle name="Финансовый 4 10 4 3" xfId="10323"/>
    <cellStyle name="Финансовый 4 10 4 4" xfId="10324"/>
    <cellStyle name="Финансовый 4 10 5" xfId="10325"/>
    <cellStyle name="Финансовый 4 10 5 2" xfId="10326"/>
    <cellStyle name="Финансовый 4 10 5 3" xfId="10327"/>
    <cellStyle name="Финансовый 4 10 5 4" xfId="10328"/>
    <cellStyle name="Финансовый 4 10 6" xfId="10329"/>
    <cellStyle name="Финансовый 4 10 7" xfId="10330"/>
    <cellStyle name="Финансовый 4 10 8" xfId="10331"/>
    <cellStyle name="Финансовый 4 11" xfId="10332"/>
    <cellStyle name="Финансовый 4 12" xfId="10333"/>
    <cellStyle name="Финансовый 4 12 2" xfId="10334"/>
    <cellStyle name="Финансовый 4 12 2 2" xfId="10335"/>
    <cellStyle name="Финансовый 4 12 2 3" xfId="10336"/>
    <cellStyle name="Финансовый 4 12 2 4" xfId="10337"/>
    <cellStyle name="Финансовый 4 12 3" xfId="10338"/>
    <cellStyle name="Финансовый 4 12 3 2" xfId="10339"/>
    <cellStyle name="Финансовый 4 12 3 3" xfId="10340"/>
    <cellStyle name="Финансовый 4 12 3 4" xfId="10341"/>
    <cellStyle name="Финансовый 4 12 4" xfId="10342"/>
    <cellStyle name="Финансовый 4 12 4 2" xfId="10343"/>
    <cellStyle name="Финансовый 4 12 4 3" xfId="10344"/>
    <cellStyle name="Финансовый 4 12 4 4" xfId="10345"/>
    <cellStyle name="Финансовый 4 12 5" xfId="10346"/>
    <cellStyle name="Финансовый 4 12 6" xfId="10347"/>
    <cellStyle name="Финансовый 4 12 7" xfId="10348"/>
    <cellStyle name="Финансовый 4 13" xfId="10349"/>
    <cellStyle name="Финансовый 4 13 2" xfId="10350"/>
    <cellStyle name="Финансовый 4 13 2 2" xfId="10351"/>
    <cellStyle name="Финансовый 4 13 2 3" xfId="10352"/>
    <cellStyle name="Финансовый 4 13 2 4" xfId="10353"/>
    <cellStyle name="Финансовый 4 13 3" xfId="10354"/>
    <cellStyle name="Финансовый 4 13 3 2" xfId="10355"/>
    <cellStyle name="Финансовый 4 13 3 3" xfId="10356"/>
    <cellStyle name="Финансовый 4 13 3 4" xfId="10357"/>
    <cellStyle name="Финансовый 4 13 4" xfId="10358"/>
    <cellStyle name="Финансовый 4 13 5" xfId="10359"/>
    <cellStyle name="Финансовый 4 13 6" xfId="10360"/>
    <cellStyle name="Финансовый 4 14" xfId="10361"/>
    <cellStyle name="Финансовый 4 14 2" xfId="10362"/>
    <cellStyle name="Финансовый 4 14 3" xfId="10363"/>
    <cellStyle name="Финансовый 4 14 4" xfId="10364"/>
    <cellStyle name="Финансовый 4 15" xfId="10365"/>
    <cellStyle name="Финансовый 4 15 2" xfId="10366"/>
    <cellStyle name="Финансовый 4 15 3" xfId="10367"/>
    <cellStyle name="Финансовый 4 15 4" xfId="10368"/>
    <cellStyle name="Финансовый 4 16" xfId="10369"/>
    <cellStyle name="Финансовый 4 16 2" xfId="10370"/>
    <cellStyle name="Финансовый 4 16 3" xfId="10371"/>
    <cellStyle name="Финансовый 4 16 4" xfId="10372"/>
    <cellStyle name="Финансовый 4 17" xfId="10373"/>
    <cellStyle name="Финансовый 4 18" xfId="10374"/>
    <cellStyle name="Финансовый 4 19" xfId="10375"/>
    <cellStyle name="Финансовый 4 2" xfId="10376"/>
    <cellStyle name="Финансовый 4 2 2" xfId="10377"/>
    <cellStyle name="Финансовый 4 2 3" xfId="10378"/>
    <cellStyle name="Финансовый 4 3" xfId="10379"/>
    <cellStyle name="Финансовый 4 3 10" xfId="10380"/>
    <cellStyle name="Финансовый 4 3 10 2" xfId="10381"/>
    <cellStyle name="Финансовый 4 3 10 3" xfId="10382"/>
    <cellStyle name="Финансовый 4 3 10 4" xfId="10383"/>
    <cellStyle name="Финансовый 4 3 11" xfId="10384"/>
    <cellStyle name="Финансовый 4 3 11 2" xfId="10385"/>
    <cellStyle name="Финансовый 4 3 11 3" xfId="10386"/>
    <cellStyle name="Финансовый 4 3 11 4" xfId="10387"/>
    <cellStyle name="Финансовый 4 3 12" xfId="10388"/>
    <cellStyle name="Финансовый 4 3 13" xfId="10389"/>
    <cellStyle name="Финансовый 4 3 14" xfId="10390"/>
    <cellStyle name="Финансовый 4 3 2" xfId="10391"/>
    <cellStyle name="Финансовый 4 3 2 2" xfId="10392"/>
    <cellStyle name="Финансовый 4 3 3" xfId="10393"/>
    <cellStyle name="Финансовый 4 3 3 2" xfId="10394"/>
    <cellStyle name="Финансовый 4 3 3 2 2" xfId="10395"/>
    <cellStyle name="Финансовый 4 3 3 2 2 2" xfId="10396"/>
    <cellStyle name="Финансовый 4 3 3 2 2 2 2" xfId="10397"/>
    <cellStyle name="Финансовый 4 3 3 2 2 2 3" xfId="10398"/>
    <cellStyle name="Финансовый 4 3 3 2 2 2 4" xfId="10399"/>
    <cellStyle name="Финансовый 4 3 3 2 2 3" xfId="10400"/>
    <cellStyle name="Финансовый 4 3 3 2 2 3 2" xfId="10401"/>
    <cellStyle name="Финансовый 4 3 3 2 2 3 3" xfId="10402"/>
    <cellStyle name="Финансовый 4 3 3 2 2 3 4" xfId="10403"/>
    <cellStyle name="Финансовый 4 3 3 2 2 4" xfId="10404"/>
    <cellStyle name="Финансовый 4 3 3 2 2 4 2" xfId="10405"/>
    <cellStyle name="Финансовый 4 3 3 2 2 4 3" xfId="10406"/>
    <cellStyle name="Финансовый 4 3 3 2 2 4 4" xfId="10407"/>
    <cellStyle name="Финансовый 4 3 3 2 2 5" xfId="10408"/>
    <cellStyle name="Финансовый 4 3 3 2 2 6" xfId="10409"/>
    <cellStyle name="Финансовый 4 3 3 2 2 7" xfId="10410"/>
    <cellStyle name="Финансовый 4 3 3 2 3" xfId="10411"/>
    <cellStyle name="Финансовый 4 3 3 2 3 2" xfId="10412"/>
    <cellStyle name="Финансовый 4 3 3 2 3 3" xfId="10413"/>
    <cellStyle name="Финансовый 4 3 3 2 3 4" xfId="10414"/>
    <cellStyle name="Финансовый 4 3 3 2 4" xfId="10415"/>
    <cellStyle name="Финансовый 4 3 3 2 4 2" xfId="10416"/>
    <cellStyle name="Финансовый 4 3 3 2 4 3" xfId="10417"/>
    <cellStyle name="Финансовый 4 3 3 2 4 4" xfId="10418"/>
    <cellStyle name="Финансовый 4 3 3 2 5" xfId="10419"/>
    <cellStyle name="Финансовый 4 3 3 2 5 2" xfId="10420"/>
    <cellStyle name="Финансовый 4 3 3 2 5 3" xfId="10421"/>
    <cellStyle name="Финансовый 4 3 3 2 5 4" xfId="10422"/>
    <cellStyle name="Финансовый 4 3 3 2 6" xfId="10423"/>
    <cellStyle name="Финансовый 4 3 3 2 7" xfId="10424"/>
    <cellStyle name="Финансовый 4 3 3 2 8" xfId="10425"/>
    <cellStyle name="Финансовый 4 3 3 3" xfId="10426"/>
    <cellStyle name="Финансовый 4 3 3 3 2" xfId="10427"/>
    <cellStyle name="Финансовый 4 3 3 3 2 2" xfId="10428"/>
    <cellStyle name="Финансовый 4 3 3 3 2 3" xfId="10429"/>
    <cellStyle name="Финансовый 4 3 3 3 2 4" xfId="10430"/>
    <cellStyle name="Финансовый 4 3 3 3 3" xfId="10431"/>
    <cellStyle name="Финансовый 4 3 3 3 3 2" xfId="10432"/>
    <cellStyle name="Финансовый 4 3 3 3 3 3" xfId="10433"/>
    <cellStyle name="Финансовый 4 3 3 3 3 4" xfId="10434"/>
    <cellStyle name="Финансовый 4 3 3 3 4" xfId="10435"/>
    <cellStyle name="Финансовый 4 3 3 3 4 2" xfId="10436"/>
    <cellStyle name="Финансовый 4 3 3 3 4 3" xfId="10437"/>
    <cellStyle name="Финансовый 4 3 3 3 4 4" xfId="10438"/>
    <cellStyle name="Финансовый 4 3 3 3 5" xfId="10439"/>
    <cellStyle name="Финансовый 4 3 3 3 6" xfId="10440"/>
    <cellStyle name="Финансовый 4 3 3 3 7" xfId="10441"/>
    <cellStyle name="Финансовый 4 3 3 4" xfId="10442"/>
    <cellStyle name="Финансовый 4 3 3 4 2" xfId="10443"/>
    <cellStyle name="Финансовый 4 3 3 4 3" xfId="10444"/>
    <cellStyle name="Финансовый 4 3 3 4 4" xfId="10445"/>
    <cellStyle name="Финансовый 4 3 3 5" xfId="10446"/>
    <cellStyle name="Финансовый 4 3 3 5 2" xfId="10447"/>
    <cellStyle name="Финансовый 4 3 3 5 3" xfId="10448"/>
    <cellStyle name="Финансовый 4 3 3 5 4" xfId="10449"/>
    <cellStyle name="Финансовый 4 3 3 6" xfId="10450"/>
    <cellStyle name="Финансовый 4 3 3 6 2" xfId="10451"/>
    <cellStyle name="Финансовый 4 3 3 6 3" xfId="10452"/>
    <cellStyle name="Финансовый 4 3 3 6 4" xfId="10453"/>
    <cellStyle name="Финансовый 4 3 3 7" xfId="10454"/>
    <cellStyle name="Финансовый 4 3 3 8" xfId="10455"/>
    <cellStyle name="Финансовый 4 3 3 9" xfId="10456"/>
    <cellStyle name="Финансовый 4 3 4" xfId="10457"/>
    <cellStyle name="Финансовый 4 3 4 2" xfId="10458"/>
    <cellStyle name="Финансовый 4 3 4 2 2" xfId="10459"/>
    <cellStyle name="Финансовый 4 3 4 2 2 2" xfId="10460"/>
    <cellStyle name="Финансовый 4 3 4 2 2 2 2" xfId="10461"/>
    <cellStyle name="Финансовый 4 3 4 2 2 2 3" xfId="10462"/>
    <cellStyle name="Финансовый 4 3 4 2 2 2 4" xfId="10463"/>
    <cellStyle name="Финансовый 4 3 4 2 2 3" xfId="10464"/>
    <cellStyle name="Финансовый 4 3 4 2 2 3 2" xfId="10465"/>
    <cellStyle name="Финансовый 4 3 4 2 2 3 3" xfId="10466"/>
    <cellStyle name="Финансовый 4 3 4 2 2 3 4" xfId="10467"/>
    <cellStyle name="Финансовый 4 3 4 2 2 4" xfId="10468"/>
    <cellStyle name="Финансовый 4 3 4 2 2 4 2" xfId="10469"/>
    <cellStyle name="Финансовый 4 3 4 2 2 4 3" xfId="10470"/>
    <cellStyle name="Финансовый 4 3 4 2 2 4 4" xfId="10471"/>
    <cellStyle name="Финансовый 4 3 4 2 2 5" xfId="10472"/>
    <cellStyle name="Финансовый 4 3 4 2 2 6" xfId="10473"/>
    <cellStyle name="Финансовый 4 3 4 2 2 7" xfId="10474"/>
    <cellStyle name="Финансовый 4 3 4 2 3" xfId="10475"/>
    <cellStyle name="Финансовый 4 3 4 2 3 2" xfId="10476"/>
    <cellStyle name="Финансовый 4 3 4 2 3 3" xfId="10477"/>
    <cellStyle name="Финансовый 4 3 4 2 3 4" xfId="10478"/>
    <cellStyle name="Финансовый 4 3 4 2 4" xfId="10479"/>
    <cellStyle name="Финансовый 4 3 4 2 4 2" xfId="10480"/>
    <cellStyle name="Финансовый 4 3 4 2 4 3" xfId="10481"/>
    <cellStyle name="Финансовый 4 3 4 2 4 4" xfId="10482"/>
    <cellStyle name="Финансовый 4 3 4 2 5" xfId="10483"/>
    <cellStyle name="Финансовый 4 3 4 2 5 2" xfId="10484"/>
    <cellStyle name="Финансовый 4 3 4 2 5 3" xfId="10485"/>
    <cellStyle name="Финансовый 4 3 4 2 5 4" xfId="10486"/>
    <cellStyle name="Финансовый 4 3 4 2 6" xfId="10487"/>
    <cellStyle name="Финансовый 4 3 4 2 7" xfId="10488"/>
    <cellStyle name="Финансовый 4 3 4 2 8" xfId="10489"/>
    <cellStyle name="Финансовый 4 3 4 3" xfId="10490"/>
    <cellStyle name="Финансовый 4 3 4 3 2" xfId="10491"/>
    <cellStyle name="Финансовый 4 3 4 3 2 2" xfId="10492"/>
    <cellStyle name="Финансовый 4 3 4 3 2 3" xfId="10493"/>
    <cellStyle name="Финансовый 4 3 4 3 2 4" xfId="10494"/>
    <cellStyle name="Финансовый 4 3 4 3 3" xfId="10495"/>
    <cellStyle name="Финансовый 4 3 4 3 3 2" xfId="10496"/>
    <cellStyle name="Финансовый 4 3 4 3 3 3" xfId="10497"/>
    <cellStyle name="Финансовый 4 3 4 3 3 4" xfId="10498"/>
    <cellStyle name="Финансовый 4 3 4 3 4" xfId="10499"/>
    <cellStyle name="Финансовый 4 3 4 3 4 2" xfId="10500"/>
    <cellStyle name="Финансовый 4 3 4 3 4 3" xfId="10501"/>
    <cellStyle name="Финансовый 4 3 4 3 4 4" xfId="10502"/>
    <cellStyle name="Финансовый 4 3 4 3 5" xfId="10503"/>
    <cellStyle name="Финансовый 4 3 4 3 6" xfId="10504"/>
    <cellStyle name="Финансовый 4 3 4 3 7" xfId="10505"/>
    <cellStyle name="Финансовый 4 3 4 4" xfId="10506"/>
    <cellStyle name="Финансовый 4 3 4 4 2" xfId="10507"/>
    <cellStyle name="Финансовый 4 3 4 4 3" xfId="10508"/>
    <cellStyle name="Финансовый 4 3 4 4 4" xfId="10509"/>
    <cellStyle name="Финансовый 4 3 4 5" xfId="10510"/>
    <cellStyle name="Финансовый 4 3 4 5 2" xfId="10511"/>
    <cellStyle name="Финансовый 4 3 4 5 3" xfId="10512"/>
    <cellStyle name="Финансовый 4 3 4 5 4" xfId="10513"/>
    <cellStyle name="Финансовый 4 3 4 6" xfId="10514"/>
    <cellStyle name="Финансовый 4 3 4 6 2" xfId="10515"/>
    <cellStyle name="Финансовый 4 3 4 6 3" xfId="10516"/>
    <cellStyle name="Финансовый 4 3 4 6 4" xfId="10517"/>
    <cellStyle name="Финансовый 4 3 4 7" xfId="10518"/>
    <cellStyle name="Финансовый 4 3 4 8" xfId="10519"/>
    <cellStyle name="Финансовый 4 3 4 9" xfId="10520"/>
    <cellStyle name="Финансовый 4 3 5" xfId="10521"/>
    <cellStyle name="Финансовый 4 3 5 2" xfId="10522"/>
    <cellStyle name="Финансовый 4 3 5 2 2" xfId="10523"/>
    <cellStyle name="Финансовый 4 3 5 2 2 2" xfId="10524"/>
    <cellStyle name="Финансовый 4 3 5 2 2 2 2" xfId="10525"/>
    <cellStyle name="Финансовый 4 3 5 2 2 2 3" xfId="10526"/>
    <cellStyle name="Финансовый 4 3 5 2 2 2 4" xfId="10527"/>
    <cellStyle name="Финансовый 4 3 5 2 2 3" xfId="10528"/>
    <cellStyle name="Финансовый 4 3 5 2 2 3 2" xfId="10529"/>
    <cellStyle name="Финансовый 4 3 5 2 2 3 3" xfId="10530"/>
    <cellStyle name="Финансовый 4 3 5 2 2 3 4" xfId="10531"/>
    <cellStyle name="Финансовый 4 3 5 2 2 4" xfId="10532"/>
    <cellStyle name="Финансовый 4 3 5 2 2 4 2" xfId="10533"/>
    <cellStyle name="Финансовый 4 3 5 2 2 4 3" xfId="10534"/>
    <cellStyle name="Финансовый 4 3 5 2 2 4 4" xfId="10535"/>
    <cellStyle name="Финансовый 4 3 5 2 2 5" xfId="10536"/>
    <cellStyle name="Финансовый 4 3 5 2 2 6" xfId="10537"/>
    <cellStyle name="Финансовый 4 3 5 2 2 7" xfId="10538"/>
    <cellStyle name="Финансовый 4 3 5 2 3" xfId="10539"/>
    <cellStyle name="Финансовый 4 3 5 2 3 2" xfId="10540"/>
    <cellStyle name="Финансовый 4 3 5 2 3 3" xfId="10541"/>
    <cellStyle name="Финансовый 4 3 5 2 3 4" xfId="10542"/>
    <cellStyle name="Финансовый 4 3 5 2 4" xfId="10543"/>
    <cellStyle name="Финансовый 4 3 5 2 4 2" xfId="10544"/>
    <cellStyle name="Финансовый 4 3 5 2 4 3" xfId="10545"/>
    <cellStyle name="Финансовый 4 3 5 2 4 4" xfId="10546"/>
    <cellStyle name="Финансовый 4 3 5 2 5" xfId="10547"/>
    <cellStyle name="Финансовый 4 3 5 2 5 2" xfId="10548"/>
    <cellStyle name="Финансовый 4 3 5 2 5 3" xfId="10549"/>
    <cellStyle name="Финансовый 4 3 5 2 5 4" xfId="10550"/>
    <cellStyle name="Финансовый 4 3 5 2 6" xfId="10551"/>
    <cellStyle name="Финансовый 4 3 5 2 7" xfId="10552"/>
    <cellStyle name="Финансовый 4 3 5 2 8" xfId="10553"/>
    <cellStyle name="Финансовый 4 3 5 3" xfId="10554"/>
    <cellStyle name="Финансовый 4 3 5 3 2" xfId="10555"/>
    <cellStyle name="Финансовый 4 3 5 3 2 2" xfId="10556"/>
    <cellStyle name="Финансовый 4 3 5 3 2 3" xfId="10557"/>
    <cellStyle name="Финансовый 4 3 5 3 2 4" xfId="10558"/>
    <cellStyle name="Финансовый 4 3 5 3 3" xfId="10559"/>
    <cellStyle name="Финансовый 4 3 5 3 3 2" xfId="10560"/>
    <cellStyle name="Финансовый 4 3 5 3 3 3" xfId="10561"/>
    <cellStyle name="Финансовый 4 3 5 3 3 4" xfId="10562"/>
    <cellStyle name="Финансовый 4 3 5 3 4" xfId="10563"/>
    <cellStyle name="Финансовый 4 3 5 3 4 2" xfId="10564"/>
    <cellStyle name="Финансовый 4 3 5 3 4 3" xfId="10565"/>
    <cellStyle name="Финансовый 4 3 5 3 4 4" xfId="10566"/>
    <cellStyle name="Финансовый 4 3 5 3 5" xfId="10567"/>
    <cellStyle name="Финансовый 4 3 5 3 6" xfId="10568"/>
    <cellStyle name="Финансовый 4 3 5 3 7" xfId="10569"/>
    <cellStyle name="Финансовый 4 3 5 4" xfId="10570"/>
    <cellStyle name="Финансовый 4 3 5 4 2" xfId="10571"/>
    <cellStyle name="Финансовый 4 3 5 4 3" xfId="10572"/>
    <cellStyle name="Финансовый 4 3 5 4 4" xfId="10573"/>
    <cellStyle name="Финансовый 4 3 5 5" xfId="10574"/>
    <cellStyle name="Финансовый 4 3 5 5 2" xfId="10575"/>
    <cellStyle name="Финансовый 4 3 5 5 3" xfId="10576"/>
    <cellStyle name="Финансовый 4 3 5 5 4" xfId="10577"/>
    <cellStyle name="Финансовый 4 3 5 6" xfId="10578"/>
    <cellStyle name="Финансовый 4 3 5 6 2" xfId="10579"/>
    <cellStyle name="Финансовый 4 3 5 6 3" xfId="10580"/>
    <cellStyle name="Финансовый 4 3 5 6 4" xfId="10581"/>
    <cellStyle name="Финансовый 4 3 5 7" xfId="10582"/>
    <cellStyle name="Финансовый 4 3 5 8" xfId="10583"/>
    <cellStyle name="Финансовый 4 3 5 9" xfId="10584"/>
    <cellStyle name="Финансовый 4 3 6" xfId="10585"/>
    <cellStyle name="Финансовый 4 3 6 2" xfId="10586"/>
    <cellStyle name="Финансовый 4 3 6 2 2" xfId="10587"/>
    <cellStyle name="Финансовый 4 3 6 2 2 2" xfId="10588"/>
    <cellStyle name="Финансовый 4 3 6 2 2 3" xfId="10589"/>
    <cellStyle name="Финансовый 4 3 6 2 2 4" xfId="10590"/>
    <cellStyle name="Финансовый 4 3 6 2 3" xfId="10591"/>
    <cellStyle name="Финансовый 4 3 6 2 3 2" xfId="10592"/>
    <cellStyle name="Финансовый 4 3 6 2 3 3" xfId="10593"/>
    <cellStyle name="Финансовый 4 3 6 2 3 4" xfId="10594"/>
    <cellStyle name="Финансовый 4 3 6 2 4" xfId="10595"/>
    <cellStyle name="Финансовый 4 3 6 2 4 2" xfId="10596"/>
    <cellStyle name="Финансовый 4 3 6 2 4 3" xfId="10597"/>
    <cellStyle name="Финансовый 4 3 6 2 4 4" xfId="10598"/>
    <cellStyle name="Финансовый 4 3 6 2 5" xfId="10599"/>
    <cellStyle name="Финансовый 4 3 6 2 6" xfId="10600"/>
    <cellStyle name="Финансовый 4 3 6 2 7" xfId="10601"/>
    <cellStyle name="Финансовый 4 3 6 3" xfId="10602"/>
    <cellStyle name="Финансовый 4 3 6 3 2" xfId="10603"/>
    <cellStyle name="Финансовый 4 3 6 3 3" xfId="10604"/>
    <cellStyle name="Финансовый 4 3 6 3 4" xfId="10605"/>
    <cellStyle name="Финансовый 4 3 6 4" xfId="10606"/>
    <cellStyle name="Финансовый 4 3 6 4 2" xfId="10607"/>
    <cellStyle name="Финансовый 4 3 6 4 3" xfId="10608"/>
    <cellStyle name="Финансовый 4 3 6 4 4" xfId="10609"/>
    <cellStyle name="Финансовый 4 3 6 5" xfId="10610"/>
    <cellStyle name="Финансовый 4 3 6 5 2" xfId="10611"/>
    <cellStyle name="Финансовый 4 3 6 5 3" xfId="10612"/>
    <cellStyle name="Финансовый 4 3 6 5 4" xfId="10613"/>
    <cellStyle name="Финансовый 4 3 6 6" xfId="10614"/>
    <cellStyle name="Финансовый 4 3 6 7" xfId="10615"/>
    <cellStyle name="Финансовый 4 3 6 8" xfId="10616"/>
    <cellStyle name="Финансовый 4 3 7" xfId="10617"/>
    <cellStyle name="Финансовый 4 3 7 2" xfId="10618"/>
    <cellStyle name="Финансовый 4 3 7 2 2" xfId="10619"/>
    <cellStyle name="Финансовый 4 3 7 2 3" xfId="10620"/>
    <cellStyle name="Финансовый 4 3 7 2 4" xfId="10621"/>
    <cellStyle name="Финансовый 4 3 7 3" xfId="10622"/>
    <cellStyle name="Финансовый 4 3 7 3 2" xfId="10623"/>
    <cellStyle name="Финансовый 4 3 7 3 3" xfId="10624"/>
    <cellStyle name="Финансовый 4 3 7 3 4" xfId="10625"/>
    <cellStyle name="Финансовый 4 3 7 4" xfId="10626"/>
    <cellStyle name="Финансовый 4 3 7 4 2" xfId="10627"/>
    <cellStyle name="Финансовый 4 3 7 4 3" xfId="10628"/>
    <cellStyle name="Финансовый 4 3 7 4 4" xfId="10629"/>
    <cellStyle name="Финансовый 4 3 7 5" xfId="10630"/>
    <cellStyle name="Финансовый 4 3 7 6" xfId="10631"/>
    <cellStyle name="Финансовый 4 3 7 7" xfId="10632"/>
    <cellStyle name="Финансовый 4 3 8" xfId="10633"/>
    <cellStyle name="Финансовый 4 3 8 2" xfId="10634"/>
    <cellStyle name="Финансовый 4 3 8 2 2" xfId="10635"/>
    <cellStyle name="Финансовый 4 3 8 2 3" xfId="10636"/>
    <cellStyle name="Финансовый 4 3 8 2 4" xfId="10637"/>
    <cellStyle name="Финансовый 4 3 8 3" xfId="10638"/>
    <cellStyle name="Финансовый 4 3 8 3 2" xfId="10639"/>
    <cellStyle name="Финансовый 4 3 8 3 3" xfId="10640"/>
    <cellStyle name="Финансовый 4 3 8 3 4" xfId="10641"/>
    <cellStyle name="Финансовый 4 3 8 4" xfId="10642"/>
    <cellStyle name="Финансовый 4 3 8 5" xfId="10643"/>
    <cellStyle name="Финансовый 4 3 8 6" xfId="10644"/>
    <cellStyle name="Финансовый 4 3 9" xfId="10645"/>
    <cellStyle name="Финансовый 4 3 9 2" xfId="10646"/>
    <cellStyle name="Финансовый 4 3 9 3" xfId="10647"/>
    <cellStyle name="Финансовый 4 3 9 4" xfId="10648"/>
    <cellStyle name="Финансовый 4 4" xfId="10649"/>
    <cellStyle name="Финансовый 4 4 2" xfId="10650"/>
    <cellStyle name="Финансовый 4 5" xfId="10651"/>
    <cellStyle name="Финансовый 4 5 2" xfId="10652"/>
    <cellStyle name="Финансовый 4 5 2 2" xfId="10653"/>
    <cellStyle name="Финансовый 4 5 2 2 2" xfId="10654"/>
    <cellStyle name="Финансовый 4 5 2 2 2 2" xfId="10655"/>
    <cellStyle name="Финансовый 4 5 2 2 2 3" xfId="10656"/>
    <cellStyle name="Финансовый 4 5 2 2 2 4" xfId="10657"/>
    <cellStyle name="Финансовый 4 5 2 2 3" xfId="10658"/>
    <cellStyle name="Финансовый 4 5 2 2 3 2" xfId="10659"/>
    <cellStyle name="Финансовый 4 5 2 2 3 3" xfId="10660"/>
    <cellStyle name="Финансовый 4 5 2 2 3 4" xfId="10661"/>
    <cellStyle name="Финансовый 4 5 2 2 4" xfId="10662"/>
    <cellStyle name="Финансовый 4 5 2 2 4 2" xfId="10663"/>
    <cellStyle name="Финансовый 4 5 2 2 4 3" xfId="10664"/>
    <cellStyle name="Финансовый 4 5 2 2 4 4" xfId="10665"/>
    <cellStyle name="Финансовый 4 5 2 2 5" xfId="10666"/>
    <cellStyle name="Финансовый 4 5 2 2 6" xfId="10667"/>
    <cellStyle name="Финансовый 4 5 2 2 7" xfId="10668"/>
    <cellStyle name="Финансовый 4 5 2 3" xfId="10669"/>
    <cellStyle name="Финансовый 4 5 2 3 2" xfId="10670"/>
    <cellStyle name="Финансовый 4 5 2 3 3" xfId="10671"/>
    <cellStyle name="Финансовый 4 5 2 3 4" xfId="10672"/>
    <cellStyle name="Финансовый 4 5 2 4" xfId="10673"/>
    <cellStyle name="Финансовый 4 5 2 4 2" xfId="10674"/>
    <cellStyle name="Финансовый 4 5 2 4 3" xfId="10675"/>
    <cellStyle name="Финансовый 4 5 2 4 4" xfId="10676"/>
    <cellStyle name="Финансовый 4 5 2 5" xfId="10677"/>
    <cellStyle name="Финансовый 4 5 2 5 2" xfId="10678"/>
    <cellStyle name="Финансовый 4 5 2 5 3" xfId="10679"/>
    <cellStyle name="Финансовый 4 5 2 5 4" xfId="10680"/>
    <cellStyle name="Финансовый 4 5 2 6" xfId="10681"/>
    <cellStyle name="Финансовый 4 5 2 7" xfId="10682"/>
    <cellStyle name="Финансовый 4 5 2 8" xfId="10683"/>
    <cellStyle name="Финансовый 4 5 3" xfId="10684"/>
    <cellStyle name="Финансовый 4 5 3 2" xfId="10685"/>
    <cellStyle name="Финансовый 4 5 3 2 2" xfId="10686"/>
    <cellStyle name="Финансовый 4 5 3 2 3" xfId="10687"/>
    <cellStyle name="Финансовый 4 5 3 2 4" xfId="10688"/>
    <cellStyle name="Финансовый 4 5 3 3" xfId="10689"/>
    <cellStyle name="Финансовый 4 5 3 3 2" xfId="10690"/>
    <cellStyle name="Финансовый 4 5 3 3 3" xfId="10691"/>
    <cellStyle name="Финансовый 4 5 3 3 4" xfId="10692"/>
    <cellStyle name="Финансовый 4 5 3 4" xfId="10693"/>
    <cellStyle name="Финансовый 4 5 3 4 2" xfId="10694"/>
    <cellStyle name="Финансовый 4 5 3 4 3" xfId="10695"/>
    <cellStyle name="Финансовый 4 5 3 4 4" xfId="10696"/>
    <cellStyle name="Финансовый 4 5 3 5" xfId="10697"/>
    <cellStyle name="Финансовый 4 5 3 6" xfId="10698"/>
    <cellStyle name="Финансовый 4 5 3 7" xfId="10699"/>
    <cellStyle name="Финансовый 4 5 4" xfId="10700"/>
    <cellStyle name="Финансовый 4 5 4 2" xfId="10701"/>
    <cellStyle name="Финансовый 4 5 4 3" xfId="10702"/>
    <cellStyle name="Финансовый 4 5 4 4" xfId="10703"/>
    <cellStyle name="Финансовый 4 5 5" xfId="10704"/>
    <cellStyle name="Финансовый 4 5 5 2" xfId="10705"/>
    <cellStyle name="Финансовый 4 5 5 3" xfId="10706"/>
    <cellStyle name="Финансовый 4 5 5 4" xfId="10707"/>
    <cellStyle name="Финансовый 4 5 6" xfId="10708"/>
    <cellStyle name="Финансовый 4 5 6 2" xfId="10709"/>
    <cellStyle name="Финансовый 4 5 6 3" xfId="10710"/>
    <cellStyle name="Финансовый 4 5 6 4" xfId="10711"/>
    <cellStyle name="Финансовый 4 5 7" xfId="10712"/>
    <cellStyle name="Финансовый 4 5 8" xfId="10713"/>
    <cellStyle name="Финансовый 4 5 9" xfId="10714"/>
    <cellStyle name="Финансовый 4 6" xfId="10715"/>
    <cellStyle name="Финансовый 4 6 2" xfId="10716"/>
    <cellStyle name="Финансовый 4 6 2 2" xfId="10717"/>
    <cellStyle name="Финансовый 4 6 2 2 2" xfId="10718"/>
    <cellStyle name="Финансовый 4 6 2 2 2 2" xfId="10719"/>
    <cellStyle name="Финансовый 4 6 2 2 2 3" xfId="10720"/>
    <cellStyle name="Финансовый 4 6 2 2 2 4" xfId="10721"/>
    <cellStyle name="Финансовый 4 6 2 2 3" xfId="10722"/>
    <cellStyle name="Финансовый 4 6 2 2 3 2" xfId="10723"/>
    <cellStyle name="Финансовый 4 6 2 2 3 3" xfId="10724"/>
    <cellStyle name="Финансовый 4 6 2 2 3 4" xfId="10725"/>
    <cellStyle name="Финансовый 4 6 2 2 4" xfId="10726"/>
    <cellStyle name="Финансовый 4 6 2 2 4 2" xfId="10727"/>
    <cellStyle name="Финансовый 4 6 2 2 4 3" xfId="10728"/>
    <cellStyle name="Финансовый 4 6 2 2 4 4" xfId="10729"/>
    <cellStyle name="Финансовый 4 6 2 2 5" xfId="10730"/>
    <cellStyle name="Финансовый 4 6 2 2 6" xfId="10731"/>
    <cellStyle name="Финансовый 4 6 2 2 7" xfId="10732"/>
    <cellStyle name="Финансовый 4 6 2 3" xfId="10733"/>
    <cellStyle name="Финансовый 4 6 2 3 2" xfId="10734"/>
    <cellStyle name="Финансовый 4 6 2 3 3" xfId="10735"/>
    <cellStyle name="Финансовый 4 6 2 3 4" xfId="10736"/>
    <cellStyle name="Финансовый 4 6 2 4" xfId="10737"/>
    <cellStyle name="Финансовый 4 6 2 4 2" xfId="10738"/>
    <cellStyle name="Финансовый 4 6 2 4 3" xfId="10739"/>
    <cellStyle name="Финансовый 4 6 2 4 4" xfId="10740"/>
    <cellStyle name="Финансовый 4 6 2 5" xfId="10741"/>
    <cellStyle name="Финансовый 4 6 2 5 2" xfId="10742"/>
    <cellStyle name="Финансовый 4 6 2 5 3" xfId="10743"/>
    <cellStyle name="Финансовый 4 6 2 5 4" xfId="10744"/>
    <cellStyle name="Финансовый 4 6 2 6" xfId="10745"/>
    <cellStyle name="Финансовый 4 6 2 7" xfId="10746"/>
    <cellStyle name="Финансовый 4 6 2 8" xfId="10747"/>
    <cellStyle name="Финансовый 4 6 3" xfId="10748"/>
    <cellStyle name="Финансовый 4 6 3 2" xfId="10749"/>
    <cellStyle name="Финансовый 4 6 3 2 2" xfId="10750"/>
    <cellStyle name="Финансовый 4 6 3 2 3" xfId="10751"/>
    <cellStyle name="Финансовый 4 6 3 2 4" xfId="10752"/>
    <cellStyle name="Финансовый 4 6 3 3" xfId="10753"/>
    <cellStyle name="Финансовый 4 6 3 3 2" xfId="10754"/>
    <cellStyle name="Финансовый 4 6 3 3 3" xfId="10755"/>
    <cellStyle name="Финансовый 4 6 3 3 4" xfId="10756"/>
    <cellStyle name="Финансовый 4 6 3 4" xfId="10757"/>
    <cellStyle name="Финансовый 4 6 3 4 2" xfId="10758"/>
    <cellStyle name="Финансовый 4 6 3 4 3" xfId="10759"/>
    <cellStyle name="Финансовый 4 6 3 4 4" xfId="10760"/>
    <cellStyle name="Финансовый 4 6 3 5" xfId="10761"/>
    <cellStyle name="Финансовый 4 6 3 6" xfId="10762"/>
    <cellStyle name="Финансовый 4 6 3 7" xfId="10763"/>
    <cellStyle name="Финансовый 4 6 4" xfId="10764"/>
    <cellStyle name="Финансовый 4 6 4 2" xfId="10765"/>
    <cellStyle name="Финансовый 4 6 4 3" xfId="10766"/>
    <cellStyle name="Финансовый 4 6 4 4" xfId="10767"/>
    <cellStyle name="Финансовый 4 6 5" xfId="10768"/>
    <cellStyle name="Финансовый 4 6 5 2" xfId="10769"/>
    <cellStyle name="Финансовый 4 6 5 3" xfId="10770"/>
    <cellStyle name="Финансовый 4 6 5 4" xfId="10771"/>
    <cellStyle name="Финансовый 4 6 6" xfId="10772"/>
    <cellStyle name="Финансовый 4 6 6 2" xfId="10773"/>
    <cellStyle name="Финансовый 4 6 6 3" xfId="10774"/>
    <cellStyle name="Финансовый 4 6 6 4" xfId="10775"/>
    <cellStyle name="Финансовый 4 6 7" xfId="10776"/>
    <cellStyle name="Финансовый 4 6 8" xfId="10777"/>
    <cellStyle name="Финансовый 4 6 9" xfId="10778"/>
    <cellStyle name="Финансовый 4 7" xfId="10779"/>
    <cellStyle name="Финансовый 4 8" xfId="10780"/>
    <cellStyle name="Финансовый 4 9" xfId="10781"/>
    <cellStyle name="Финансовый 4 9 2" xfId="10782"/>
    <cellStyle name="Финансовый 4 9 2 2" xfId="10783"/>
    <cellStyle name="Финансовый 4 9 2 2 2" xfId="10784"/>
    <cellStyle name="Финансовый 4 9 2 2 2 2" xfId="10785"/>
    <cellStyle name="Финансовый 4 9 2 2 2 3" xfId="10786"/>
    <cellStyle name="Финансовый 4 9 2 2 2 4" xfId="10787"/>
    <cellStyle name="Финансовый 4 9 2 2 3" xfId="10788"/>
    <cellStyle name="Финансовый 4 9 2 2 3 2" xfId="10789"/>
    <cellStyle name="Финансовый 4 9 2 2 3 3" xfId="10790"/>
    <cellStyle name="Финансовый 4 9 2 2 3 4" xfId="10791"/>
    <cellStyle name="Финансовый 4 9 2 2 4" xfId="10792"/>
    <cellStyle name="Финансовый 4 9 2 2 4 2" xfId="10793"/>
    <cellStyle name="Финансовый 4 9 2 2 4 3" xfId="10794"/>
    <cellStyle name="Финансовый 4 9 2 2 4 4" xfId="10795"/>
    <cellStyle name="Финансовый 4 9 2 2 5" xfId="10796"/>
    <cellStyle name="Финансовый 4 9 2 2 6" xfId="10797"/>
    <cellStyle name="Финансовый 4 9 2 2 7" xfId="10798"/>
    <cellStyle name="Финансовый 4 9 2 3" xfId="10799"/>
    <cellStyle name="Финансовый 4 9 2 3 2" xfId="10800"/>
    <cellStyle name="Финансовый 4 9 2 3 3" xfId="10801"/>
    <cellStyle name="Финансовый 4 9 2 3 4" xfId="10802"/>
    <cellStyle name="Финансовый 4 9 2 4" xfId="10803"/>
    <cellStyle name="Финансовый 4 9 2 4 2" xfId="10804"/>
    <cellStyle name="Финансовый 4 9 2 4 3" xfId="10805"/>
    <cellStyle name="Финансовый 4 9 2 4 4" xfId="10806"/>
    <cellStyle name="Финансовый 4 9 2 5" xfId="10807"/>
    <cellStyle name="Финансовый 4 9 2 5 2" xfId="10808"/>
    <cellStyle name="Финансовый 4 9 2 5 3" xfId="10809"/>
    <cellStyle name="Финансовый 4 9 2 5 4" xfId="10810"/>
    <cellStyle name="Финансовый 4 9 2 6" xfId="10811"/>
    <cellStyle name="Финансовый 4 9 2 7" xfId="10812"/>
    <cellStyle name="Финансовый 4 9 2 8" xfId="10813"/>
    <cellStyle name="Финансовый 4 9 3" xfId="10814"/>
    <cellStyle name="Финансовый 4 9 3 2" xfId="10815"/>
    <cellStyle name="Финансовый 4 9 3 2 2" xfId="10816"/>
    <cellStyle name="Финансовый 4 9 3 2 3" xfId="10817"/>
    <cellStyle name="Финансовый 4 9 3 2 4" xfId="10818"/>
    <cellStyle name="Финансовый 4 9 3 3" xfId="10819"/>
    <cellStyle name="Финансовый 4 9 3 3 2" xfId="10820"/>
    <cellStyle name="Финансовый 4 9 3 3 3" xfId="10821"/>
    <cellStyle name="Финансовый 4 9 3 3 4" xfId="10822"/>
    <cellStyle name="Финансовый 4 9 3 4" xfId="10823"/>
    <cellStyle name="Финансовый 4 9 3 4 2" xfId="10824"/>
    <cellStyle name="Финансовый 4 9 3 4 3" xfId="10825"/>
    <cellStyle name="Финансовый 4 9 3 4 4" xfId="10826"/>
    <cellStyle name="Финансовый 4 9 3 5" xfId="10827"/>
    <cellStyle name="Финансовый 4 9 3 6" xfId="10828"/>
    <cellStyle name="Финансовый 4 9 3 7" xfId="10829"/>
    <cellStyle name="Финансовый 4 9 4" xfId="10830"/>
    <cellStyle name="Финансовый 4 9 4 2" xfId="10831"/>
    <cellStyle name="Финансовый 4 9 4 3" xfId="10832"/>
    <cellStyle name="Финансовый 4 9 4 4" xfId="10833"/>
    <cellStyle name="Финансовый 4 9 5" xfId="10834"/>
    <cellStyle name="Финансовый 4 9 5 2" xfId="10835"/>
    <cellStyle name="Финансовый 4 9 5 3" xfId="10836"/>
    <cellStyle name="Финансовый 4 9 5 4" xfId="10837"/>
    <cellStyle name="Финансовый 4 9 6" xfId="10838"/>
    <cellStyle name="Финансовый 4 9 6 2" xfId="10839"/>
    <cellStyle name="Финансовый 4 9 6 3" xfId="10840"/>
    <cellStyle name="Финансовый 4 9 6 4" xfId="10841"/>
    <cellStyle name="Финансовый 4 9 7" xfId="10842"/>
    <cellStyle name="Финансовый 4 9 8" xfId="10843"/>
    <cellStyle name="Финансовый 4 9 9" xfId="10844"/>
    <cellStyle name="Финансовый 40" xfId="10845"/>
    <cellStyle name="Финансовый 41" xfId="10846"/>
    <cellStyle name="Финансовый 42" xfId="10847"/>
    <cellStyle name="Финансовый 43" xfId="10848"/>
    <cellStyle name="Финансовый 44" xfId="10849"/>
    <cellStyle name="Финансовый 45" xfId="10850"/>
    <cellStyle name="Финансовый 46" xfId="10851"/>
    <cellStyle name="Финансовый 47" xfId="10852"/>
    <cellStyle name="Финансовый 48" xfId="10853"/>
    <cellStyle name="Финансовый 49" xfId="10854"/>
    <cellStyle name="Финансовый 5" xfId="10855"/>
    <cellStyle name="Финансовый 5 2" xfId="10856"/>
    <cellStyle name="Финансовый 5 3" xfId="10857"/>
    <cellStyle name="Финансовый 5 4" xfId="10858"/>
    <cellStyle name="Финансовый 5 5" xfId="10859"/>
    <cellStyle name="Финансовый 5 6" xfId="10860"/>
    <cellStyle name="Финансовый 50" xfId="10861"/>
    <cellStyle name="Финансовый 51" xfId="10862"/>
    <cellStyle name="Финансовый 52" xfId="10863"/>
    <cellStyle name="Финансовый 53" xfId="10864"/>
    <cellStyle name="Финансовый 54" xfId="10865"/>
    <cellStyle name="Финансовый 55" xfId="10866"/>
    <cellStyle name="Финансовый 56" xfId="10867"/>
    <cellStyle name="Финансовый 57" xfId="10868"/>
    <cellStyle name="Финансовый 58" xfId="10869"/>
    <cellStyle name="Финансовый 59" xfId="10870"/>
    <cellStyle name="Финансовый 6" xfId="10871"/>
    <cellStyle name="Финансовый 6 2" xfId="10872"/>
    <cellStyle name="Финансовый 6 3" xfId="10873"/>
    <cellStyle name="Финансовый 6 4" xfId="10874"/>
    <cellStyle name="Финансовый 6 5" xfId="10875"/>
    <cellStyle name="Финансовый 6 6" xfId="10876"/>
    <cellStyle name="Финансовый 60" xfId="10877"/>
    <cellStyle name="Финансовый 61" xfId="10878"/>
    <cellStyle name="Финансовый 62" xfId="10879"/>
    <cellStyle name="Финансовый 63" xfId="10880"/>
    <cellStyle name="Финансовый 64" xfId="10881"/>
    <cellStyle name="Финансовый 65" xfId="10882"/>
    <cellStyle name="Финансовый 66" xfId="10883"/>
    <cellStyle name="Финансовый 67" xfId="10884"/>
    <cellStyle name="Финансовый 68" xfId="10885"/>
    <cellStyle name="Финансовый 69" xfId="10886"/>
    <cellStyle name="Финансовый 7" xfId="10887"/>
    <cellStyle name="Финансовый 7 2" xfId="10888"/>
    <cellStyle name="Финансовый 7 3" xfId="10889"/>
    <cellStyle name="Финансовый 7 4" xfId="10890"/>
    <cellStyle name="Финансовый 70" xfId="10891"/>
    <cellStyle name="Финансовый 71" xfId="10892"/>
    <cellStyle name="Финансовый 72" xfId="10893"/>
    <cellStyle name="Финансовый 73" xfId="10894"/>
    <cellStyle name="Финансовый 74" xfId="10895"/>
    <cellStyle name="Финансовый 75" xfId="10896"/>
    <cellStyle name="Финансовый 76" xfId="10897"/>
    <cellStyle name="Финансовый 77" xfId="10898"/>
    <cellStyle name="Финансовый 78" xfId="10899"/>
    <cellStyle name="Финансовый 79" xfId="10900"/>
    <cellStyle name="Финансовый 8" xfId="10901"/>
    <cellStyle name="Финансовый 8 2" xfId="10902"/>
    <cellStyle name="Финансовый 8 3" xfId="10903"/>
    <cellStyle name="Финансовый 8 4" xfId="10904"/>
    <cellStyle name="Финансовый 80" xfId="10905"/>
    <cellStyle name="Финансовый 81" xfId="10906"/>
    <cellStyle name="Финансовый 82" xfId="10907"/>
    <cellStyle name="Финансовый 83" xfId="10908"/>
    <cellStyle name="Финансовый 84" xfId="10909"/>
    <cellStyle name="Финансовый 85" xfId="10910"/>
    <cellStyle name="Финансовый 86" xfId="10911"/>
    <cellStyle name="Финансовый 87" xfId="10912"/>
    <cellStyle name="Финансовый 88" xfId="10913"/>
    <cellStyle name="Финансовый 89" xfId="10914"/>
    <cellStyle name="Финансовый 9" xfId="10915"/>
    <cellStyle name="Финансовый 9 2" xfId="10916"/>
    <cellStyle name="Финансовый 9 3" xfId="10917"/>
    <cellStyle name="Финансовый 90" xfId="10918"/>
    <cellStyle name="Финансовый 91" xfId="10919"/>
    <cellStyle name="Финансовый 92" xfId="10920"/>
    <cellStyle name="Финансовый 93" xfId="10921"/>
    <cellStyle name="Финансовый 94" xfId="10922"/>
    <cellStyle name="Финансовый 95" xfId="10923"/>
    <cellStyle name="Финансовый 96" xfId="10924"/>
    <cellStyle name="Финансовый 97" xfId="10925"/>
    <cellStyle name="Финансовый 98" xfId="10926"/>
    <cellStyle name="Финансовый 99" xfId="10927"/>
    <cellStyle name="Финанховый_Модуль1" xfId="10928"/>
    <cellStyle name="Хороший 2" xfId="10929"/>
    <cellStyle name="Хороший 3" xfId="10930"/>
    <cellStyle name="Цена" xfId="10931"/>
    <cellStyle name="Цена 2" xfId="10932"/>
    <cellStyle name="Цена 2 2" xfId="10933"/>
    <cellStyle name="Цена 3" xfId="10934"/>
    <cellStyle name="Цена 3 2" xfId="10935"/>
    <cellStyle name="Цена 4" xfId="10936"/>
    <cellStyle name="Цена 5" xfId="10937"/>
    <cellStyle name="Цена 6" xfId="10938"/>
    <cellStyle name="Цена 7" xfId="10939"/>
    <cellStyle name="Цена 7 2" xfId="10940"/>
    <cellStyle name="Цена_Выгрузка ТЭП (январь 2012) от 13.02.2012" xfId="10941"/>
    <cellStyle name="Џђ?–…?’?›?" xfId="10942"/>
    <cellStyle name="Џђһ–…қ’қ›ү" xfId="10943"/>
    <cellStyle name="Џђћ–…ќ’ќ›‰" xfId="10944"/>
    <cellStyle name="Џђћ–…ќ’ќ›‰ 2" xfId="10945"/>
    <cellStyle name="Џђћ–…ќ’ќ›‰ 2 2" xfId="10946"/>
    <cellStyle name="Џђћ–…ќ’ќ›‰ 2 2 2" xfId="10947"/>
    <cellStyle name="Џђћ–…ќ’ќ›‰ 2 3" xfId="10948"/>
    <cellStyle name="Џђћ–…ќ’ќ›‰ 3" xfId="10949"/>
    <cellStyle name="Џђћ–…ќ’ќ›‰ 3 2" xfId="10950"/>
    <cellStyle name="Џђћ–…ќ’ќ›‰ 4" xfId="10951"/>
    <cellStyle name="Џђћ–…ќ’ќ›‰ 4 2" xfId="10952"/>
    <cellStyle name="Џђћ–…ќ’ќ›‰ 5" xfId="10953"/>
    <cellStyle name="Џђћ–…ќ’ќ›‰ 6" xfId="10954"/>
    <cellStyle name="Џђћ–…ќ’ќ›‰ 7" xfId="10955"/>
    <cellStyle name="Џђћ–…ќ’ќ›‰ 7 2" xfId="10956"/>
    <cellStyle name="Џђћ–…ќ’ќ›‰_Выгрузка ТЭП (январь 2012) от 13.02.2012" xfId="10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51\dep\&#1054;&#1073;&#1084;&#1077;&#1085;\&#1082;%20&#1075;&#1086;&#1076;&#1086;&#1074;&#1086;&#1084;&#1091;%20&#1086;&#1090;&#1095;&#1077;&#1090;&#1091;\&#1040;&#1085;&#1072;&#1083;&#1080;&#1079;\&#1072;&#1085;&#1072;&#1083;&#1080;&#1079;%202009%20&#1075;&#1086;&#1076;\12%20&#1084;&#1077;&#1089;\&#1059;&#1087;&#1088;&#1072;&#1074;&#1083;&#1077;&#1085;&#1095;&#1077;&#1089;&#1082;&#1072;&#1103;%20&#1086;&#1090;&#1095;&#1077;&#1090;&#1085;&#1086;&#1089;&#1090;&#1100;%20&#1076;&#1083;&#1103;%20&#1040;&#1054;%20&#1053;&#1050;%20&#1050;&#1072;&#1079;&#1072;&#1093;&#1089;&#1090;&#1072;&#1085;%20&#1048;&#1085;&#1078;&#1080;&#1085;&#1080;&#1088;&#1080;&#1085;&#1075;&#1072;%20&#1079;&#1072;%202009%20&#1075;&#1086;&#1076;\&#1072;&#1085;&#1072;&#1083;&#1080;&#1079;%201%20&#1082;&#1074;&#1072;&#1088;&#1090;&#1072;&#1083;\4%20&#1075;&#1086;&#1076;&#1086;&#1074;&#1086;&#10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srv\dep\&#1054;&#1073;&#1084;&#1077;&#1085;\&#1082;%20&#1075;&#1086;&#1076;&#1086;&#1074;&#1086;&#1084;&#1091;%20&#1086;&#1090;&#1095;&#1077;&#1090;&#1091;\&#1040;&#1085;&#1072;&#1083;&#1080;&#1079;\&#1072;&#1085;&#1072;&#1083;&#1080;&#1079;%202009%20&#1075;&#1086;&#1076;\12%20&#1084;&#1077;&#1089;\&#1059;&#1087;&#1088;&#1072;&#1074;&#1083;&#1077;&#1085;&#1095;&#1077;&#1089;&#1082;&#1072;&#1103;%20&#1086;&#1090;&#1095;&#1077;&#1090;&#1085;&#1086;&#1089;&#1090;&#1100;%20&#1076;&#1083;&#1103;%20&#1040;&#1054;%20&#1053;&#1050;%20&#1050;&#1072;&#1079;&#1072;&#1093;&#1089;&#1090;&#1072;&#1085;%20&#1048;&#1085;&#1078;&#1080;&#1085;&#1080;&#1088;&#1080;&#1085;&#1075;&#1072;%20&#1079;&#1072;%202009%20&#1075;&#1086;&#1076;\&#1072;&#1085;&#1072;&#1083;&#1080;&#1079;%201%20&#1082;&#1074;&#1072;&#1088;&#1090;&#1072;&#1083;\4%20&#1075;&#1086;&#1076;&#1086;&#1074;&#1086;&#10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151\dep\&#1054;&#1073;&#1084;&#1077;&#1085;\&#1082;%20&#1075;&#1086;&#1076;&#1086;&#1074;&#1086;&#1084;&#1091;%20&#1086;&#1090;&#1095;&#1077;&#1090;&#1091;\&#1040;&#1085;&#1072;&#1083;&#1080;&#1079;\&#1072;&#1085;&#1072;&#1083;&#1080;&#1079;%202009%20&#1075;&#1086;&#1076;\12%20&#1084;&#1077;&#1089;\&#1059;&#1087;&#1088;&#1072;&#1074;&#1083;&#1077;&#1085;&#1095;&#1077;&#1089;&#1082;&#1072;&#1103;%20&#1086;&#1090;&#1095;&#1077;&#1090;&#1085;&#1086;&#1089;&#1090;&#1100;%20&#1076;&#1083;&#1103;%20&#1040;&#1054;%20&#1053;&#1050;%20&#1050;&#1072;&#1079;&#1072;&#1093;&#1089;&#1090;&#1072;&#1085;%20&#1048;&#1085;&#1078;&#1080;&#1085;&#1080;&#1088;&#1080;&#1085;&#1075;&#1072;%20&#1079;&#1072;%202009%20&#1075;&#1086;&#1076;\&#1072;&#1085;&#1072;&#1083;&#1080;&#1079;%201%20&#1082;&#1074;&#1072;&#1088;&#1090;&#1072;&#1083;\3%20&#1087;&#1086;&#1083;&#1091;&#1075;&#1086;&#1076;&#1086;&#1074;&#1086;&#10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rv\dep\&#1054;&#1073;&#1084;&#1077;&#1085;\&#1082;%20&#1075;&#1086;&#1076;&#1086;&#1074;&#1086;&#1084;&#1091;%20&#1086;&#1090;&#1095;&#1077;&#1090;&#1091;\&#1040;&#1085;&#1072;&#1083;&#1080;&#1079;\&#1072;&#1085;&#1072;&#1083;&#1080;&#1079;%202009%20&#1075;&#1086;&#1076;\12%20&#1084;&#1077;&#1089;\&#1059;&#1087;&#1088;&#1072;&#1074;&#1083;&#1077;&#1085;&#1095;&#1077;&#1089;&#1082;&#1072;&#1103;%20&#1086;&#1090;&#1095;&#1077;&#1090;&#1085;&#1086;&#1089;&#1090;&#1100;%20&#1076;&#1083;&#1103;%20&#1040;&#1054;%20&#1053;&#1050;%20&#1050;&#1072;&#1079;&#1072;&#1093;&#1089;&#1090;&#1072;&#1085;%20&#1048;&#1085;&#1078;&#1080;&#1085;&#1080;&#1088;&#1080;&#1085;&#1075;&#1072;%20&#1079;&#1072;%202009%20&#1075;&#1086;&#1076;\&#1072;&#1085;&#1072;&#1083;&#1080;&#1079;%201%20&#1082;&#1074;&#1072;&#1088;&#1090;&#1072;&#1083;\3%20&#1087;&#1086;&#1083;&#1091;&#1075;&#1086;&#1076;&#1086;&#1074;&#1086;&#10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tkegoc\astana-2\Documents%20and%20Settings\Musabalinova\Local%20Settings\Temporary%20Internet%20Files\OLK7A\&#1057;&#1072;&#1084;&#1088;&#1091;&#1082;%20&#1060;&#1086;&#1088;&#1084;&#1099;%20&#1052;&#1086;&#1085;&#1080;&#1090;&#1086;&#1088;&#1080;&#1085;&#1075;&#1072;%20&#1050;&#1077;&#1075;&#1086;&#108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60;&#1086;&#1088;&#1084;&#1099;%203,%204%20&#1040;&#1054;%20&#1053;&#1048;&#1048;%20&#1043;&#1080;&#1076;&#1088;&#1086;&#1087;&#1088;&#1080;&#1073;&#1086;&#1088;%20(12.11.2020%20&#107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Содержание"/>
      <sheetName val="1БК"/>
      <sheetName val="2БК"/>
      <sheetName val="3БК"/>
      <sheetName val="4БК"/>
      <sheetName val="6БК"/>
      <sheetName val="1БО"/>
      <sheetName val="2БО"/>
      <sheetName val="3БО"/>
      <sheetName val="7БО"/>
      <sheetName val="HR_KPI"/>
      <sheetName val="Персонал"/>
      <sheetName val="1-СП"/>
      <sheetName val="2-О"/>
      <sheetName val="Справка"/>
      <sheetName val="KPI List"/>
      <sheetName val="Dictionaries"/>
    </sheetNames>
    <sheetDataSet>
      <sheetData sheetId="0" refreshError="1"/>
      <sheetData sheetId="1">
        <row r="4">
          <cell r="D4" t="str">
            <v>2008 г.</v>
          </cell>
        </row>
        <row r="5">
          <cell r="D5">
            <v>2008</v>
          </cell>
        </row>
        <row r="6">
          <cell r="D6" t="str">
            <v>АО «Национальная компания «КазМунайГаз»</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Содержание"/>
      <sheetName val="1БК"/>
      <sheetName val="2БК"/>
      <sheetName val="3БК"/>
      <sheetName val="4БК"/>
      <sheetName val="6БК"/>
      <sheetName val="1БО"/>
      <sheetName val="2БО"/>
      <sheetName val="3БО"/>
      <sheetName val="7БО"/>
      <sheetName val="HR_KPI"/>
      <sheetName val="Персонал"/>
      <sheetName val="1-СП"/>
      <sheetName val="2-О"/>
      <sheetName val="Справка"/>
      <sheetName val="KPI List"/>
      <sheetName val="Dictionaries"/>
    </sheetNames>
    <sheetDataSet>
      <sheetData sheetId="0" refreshError="1"/>
      <sheetData sheetId="1">
        <row r="4">
          <cell r="D4" t="str">
            <v>2008 г.</v>
          </cell>
        </row>
        <row r="5">
          <cell r="D5">
            <v>2008</v>
          </cell>
        </row>
        <row r="6">
          <cell r="D6" t="str">
            <v>АО «Национальная компания «КазМунайГаз»</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Содержание"/>
      <sheetName val="1БО"/>
      <sheetName val="2БО"/>
      <sheetName val="3БО"/>
      <sheetName val="7БО"/>
      <sheetName val="6БК"/>
      <sheetName val="7БК"/>
      <sheetName val="Справка"/>
      <sheetName val="KPI List"/>
      <sheetName val="Dictionaries"/>
    </sheetNames>
    <sheetDataSet>
      <sheetData sheetId="0" refreshError="1"/>
      <sheetData sheetId="1">
        <row r="4">
          <cell r="D4" t="str">
            <v>1-е полугодие 2008 г.</v>
          </cell>
        </row>
        <row r="6">
          <cell r="D6">
            <v>2008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Содержание"/>
      <sheetName val="1БО"/>
      <sheetName val="2БО"/>
      <sheetName val="3БО"/>
      <sheetName val="7БО"/>
      <sheetName val="6БК"/>
      <sheetName val="7БК"/>
      <sheetName val="Справка"/>
      <sheetName val="KPI List"/>
      <sheetName val="Dictionaries"/>
    </sheetNames>
    <sheetDataSet>
      <sheetData sheetId="0" refreshError="1"/>
      <sheetData sheetId="1">
        <row r="4">
          <cell r="D4" t="str">
            <v>1-е полугодие 2008 г.</v>
          </cell>
        </row>
        <row r="6">
          <cell r="D6">
            <v>2008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goc"/>
      <sheetName val="Предпр"/>
      <sheetName val="Тыныс"/>
      <sheetName val="ПЗТМ"/>
      <sheetName val="Мунаймаш"/>
      <sheetName val="СМЗ"/>
      <sheetName val="Семей Инж"/>
      <sheetName val="811"/>
      <sheetName val="Кирова"/>
      <sheetName val="КазИнж"/>
      <sheetName val="Камаз инж."/>
      <sheetName val="ЗИКСТО"/>
      <sheetName val="2.2 ОтклОТМ"/>
      <sheetName val="1.3.2 ОТМ"/>
      <sheetName val="ЦентрЗатр"/>
      <sheetName val="ЕдИзм"/>
      <sheetName val="fes"/>
    </sheetNames>
    <sheetDataSet>
      <sheetData sheetId="0" refreshError="1"/>
      <sheetData sheetId="1">
        <row r="2">
          <cell r="C2" t="str">
            <v>АО НК "КазМунайГаз"</v>
          </cell>
        </row>
        <row r="3">
          <cell r="C3" t="str">
            <v>АО "НМСК "Казмортрансфлот"</v>
          </cell>
        </row>
        <row r="4">
          <cell r="C4" t="str">
            <v>АО "НК "Казахстан Темир Жолы"</v>
          </cell>
        </row>
        <row r="5">
          <cell r="C5" t="str">
            <v>АО "Эйр Астана"</v>
          </cell>
        </row>
        <row r="6">
          <cell r="C6" t="str">
            <v>АО "Аэропорт Павлодар"</v>
          </cell>
        </row>
        <row r="7">
          <cell r="C7" t="str">
            <v>АО "Международный аэропорт Актобе"</v>
          </cell>
        </row>
        <row r="8">
          <cell r="C8" t="str">
            <v>АО "KEGOC"</v>
          </cell>
        </row>
        <row r="9">
          <cell r="C9" t="str">
            <v>АО "КазКуат"</v>
          </cell>
        </row>
        <row r="10">
          <cell r="C10" t="str">
            <v>АО "Экибастузский энергоцентр"</v>
          </cell>
        </row>
        <row r="11">
          <cell r="C11" t="str">
            <v>АО "КазНИИ энергетики им. Ш. Чокина"</v>
          </cell>
        </row>
        <row r="12">
          <cell r="C12" t="str">
            <v>АО "Казахстанский оператор рынка электрической энергии и мощности" (КОРЭМ)</v>
          </cell>
        </row>
        <row r="13">
          <cell r="C13" t="str">
            <v>АО "Бухтарминская ГЭС"</v>
          </cell>
        </row>
        <row r="14">
          <cell r="C14" t="str">
            <v>АО "Шульбинская ГЭС"</v>
          </cell>
        </row>
        <row r="15">
          <cell r="C15" t="str">
            <v>АО "Усть-Каменогорская ГЭС"</v>
          </cell>
        </row>
        <row r="16">
          <cell r="C16" t="str">
            <v>АО "Мангистауская РЭК" </v>
          </cell>
        </row>
        <row r="17">
          <cell r="C17" t="str">
            <v>АО "Казахтелеком"</v>
          </cell>
        </row>
        <row r="18">
          <cell r="C18" t="str">
            <v>АО "Казпочта"</v>
          </cell>
        </row>
        <row r="19">
          <cell r="C19" t="str">
            <v>АО "НК "Казахстан Инжиниринг"</v>
          </cell>
        </row>
        <row r="20">
          <cell r="C20" t="str">
            <v>АО "Майкаинзолото"</v>
          </cell>
        </row>
        <row r="21">
          <cell r="C21" t="str">
            <v>АО "Холдинг "Самрук"</v>
          </cell>
        </row>
        <row r="22">
          <cell r="C22" t="str">
            <v>Наименование предприятия</v>
          </cell>
        </row>
        <row r="23">
          <cell r="C23" t="str">
            <v>В целом по Компании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3"/>
      <sheetName val="Форма4"/>
      <sheetName val="Лист1"/>
    </sheetNames>
    <sheetDataSet>
      <sheetData sheetId="0" refreshError="1">
        <row r="18">
          <cell r="R18">
            <v>6.0077145612343296E-7</v>
          </cell>
          <cell r="S18">
            <v>3.6837029893924781E-7</v>
          </cell>
          <cell r="T18">
            <v>6.5572709739633557E-7</v>
          </cell>
          <cell r="U18">
            <v>0</v>
          </cell>
          <cell r="V18" t="str">
            <v>-</v>
          </cell>
          <cell r="W18">
            <v>0</v>
          </cell>
          <cell r="X18" t="str">
            <v>-</v>
          </cell>
          <cell r="Y18">
            <v>0</v>
          </cell>
          <cell r="Z18" t="str">
            <v>-</v>
          </cell>
          <cell r="AB18" t="str">
            <v>-</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60" zoomScaleNormal="100" workbookViewId="0">
      <selection activeCell="U19" sqref="U19"/>
    </sheetView>
  </sheetViews>
  <sheetFormatPr defaultRowHeight="12.75"/>
  <cols>
    <col min="1" max="2" width="9.140625" style="394"/>
    <col min="3" max="3" width="5.28515625" style="394" customWidth="1"/>
    <col min="4" max="6" width="9.140625" style="394"/>
    <col min="7" max="7" width="7.85546875" style="394" customWidth="1"/>
    <col min="8" max="8" width="9.140625" style="394"/>
    <col min="9" max="9" width="9.42578125" style="394" customWidth="1"/>
    <col min="10" max="10" width="11.5703125" style="394" customWidth="1"/>
    <col min="11" max="11" width="9.5703125" style="393" customWidth="1"/>
    <col min="12" max="12" width="9.140625" style="393" customWidth="1"/>
    <col min="13" max="13" width="16.5703125" style="393" customWidth="1"/>
    <col min="14" max="258" width="9.140625" style="394"/>
    <col min="259" max="259" width="5.28515625" style="394" customWidth="1"/>
    <col min="260" max="262" width="9.140625" style="394"/>
    <col min="263" max="263" width="7.85546875" style="394" customWidth="1"/>
    <col min="264" max="264" width="9.140625" style="394"/>
    <col min="265" max="265" width="9.42578125" style="394" customWidth="1"/>
    <col min="266" max="266" width="11.5703125" style="394" customWidth="1"/>
    <col min="267" max="267" width="9.5703125" style="394" customWidth="1"/>
    <col min="268" max="268" width="9.140625" style="394" customWidth="1"/>
    <col min="269" max="269" width="16.5703125" style="394" customWidth="1"/>
    <col min="270" max="514" width="9.140625" style="394"/>
    <col min="515" max="515" width="5.28515625" style="394" customWidth="1"/>
    <col min="516" max="518" width="9.140625" style="394"/>
    <col min="519" max="519" width="7.85546875" style="394" customWidth="1"/>
    <col min="520" max="520" width="9.140625" style="394"/>
    <col min="521" max="521" width="9.42578125" style="394" customWidth="1"/>
    <col min="522" max="522" width="11.5703125" style="394" customWidth="1"/>
    <col min="523" max="523" width="9.5703125" style="394" customWidth="1"/>
    <col min="524" max="524" width="9.140625" style="394" customWidth="1"/>
    <col min="525" max="525" width="16.5703125" style="394" customWidth="1"/>
    <col min="526" max="770" width="9.140625" style="394"/>
    <col min="771" max="771" width="5.28515625" style="394" customWidth="1"/>
    <col min="772" max="774" width="9.140625" style="394"/>
    <col min="775" max="775" width="7.85546875" style="394" customWidth="1"/>
    <col min="776" max="776" width="9.140625" style="394"/>
    <col min="777" max="777" width="9.42578125" style="394" customWidth="1"/>
    <col min="778" max="778" width="11.5703125" style="394" customWidth="1"/>
    <col min="779" max="779" width="9.5703125" style="394" customWidth="1"/>
    <col min="780" max="780" width="9.140625" style="394" customWidth="1"/>
    <col min="781" max="781" width="16.5703125" style="394" customWidth="1"/>
    <col min="782" max="1026" width="9.140625" style="394"/>
    <col min="1027" max="1027" width="5.28515625" style="394" customWidth="1"/>
    <col min="1028" max="1030" width="9.140625" style="394"/>
    <col min="1031" max="1031" width="7.85546875" style="394" customWidth="1"/>
    <col min="1032" max="1032" width="9.140625" style="394"/>
    <col min="1033" max="1033" width="9.42578125" style="394" customWidth="1"/>
    <col min="1034" max="1034" width="11.5703125" style="394" customWidth="1"/>
    <col min="1035" max="1035" width="9.5703125" style="394" customWidth="1"/>
    <col min="1036" max="1036" width="9.140625" style="394" customWidth="1"/>
    <col min="1037" max="1037" width="16.5703125" style="394" customWidth="1"/>
    <col min="1038" max="1282" width="9.140625" style="394"/>
    <col min="1283" max="1283" width="5.28515625" style="394" customWidth="1"/>
    <col min="1284" max="1286" width="9.140625" style="394"/>
    <col min="1287" max="1287" width="7.85546875" style="394" customWidth="1"/>
    <col min="1288" max="1288" width="9.140625" style="394"/>
    <col min="1289" max="1289" width="9.42578125" style="394" customWidth="1"/>
    <col min="1290" max="1290" width="11.5703125" style="394" customWidth="1"/>
    <col min="1291" max="1291" width="9.5703125" style="394" customWidth="1"/>
    <col min="1292" max="1292" width="9.140625" style="394" customWidth="1"/>
    <col min="1293" max="1293" width="16.5703125" style="394" customWidth="1"/>
    <col min="1294" max="1538" width="9.140625" style="394"/>
    <col min="1539" max="1539" width="5.28515625" style="394" customWidth="1"/>
    <col min="1540" max="1542" width="9.140625" style="394"/>
    <col min="1543" max="1543" width="7.85546875" style="394" customWidth="1"/>
    <col min="1544" max="1544" width="9.140625" style="394"/>
    <col min="1545" max="1545" width="9.42578125" style="394" customWidth="1"/>
    <col min="1546" max="1546" width="11.5703125" style="394" customWidth="1"/>
    <col min="1547" max="1547" width="9.5703125" style="394" customWidth="1"/>
    <col min="1548" max="1548" width="9.140625" style="394" customWidth="1"/>
    <col min="1549" max="1549" width="16.5703125" style="394" customWidth="1"/>
    <col min="1550" max="1794" width="9.140625" style="394"/>
    <col min="1795" max="1795" width="5.28515625" style="394" customWidth="1"/>
    <col min="1796" max="1798" width="9.140625" style="394"/>
    <col min="1799" max="1799" width="7.85546875" style="394" customWidth="1"/>
    <col min="1800" max="1800" width="9.140625" style="394"/>
    <col min="1801" max="1801" width="9.42578125" style="394" customWidth="1"/>
    <col min="1802" max="1802" width="11.5703125" style="394" customWidth="1"/>
    <col min="1803" max="1803" width="9.5703125" style="394" customWidth="1"/>
    <col min="1804" max="1804" width="9.140625" style="394" customWidth="1"/>
    <col min="1805" max="1805" width="16.5703125" style="394" customWidth="1"/>
    <col min="1806" max="2050" width="9.140625" style="394"/>
    <col min="2051" max="2051" width="5.28515625" style="394" customWidth="1"/>
    <col min="2052" max="2054" width="9.140625" style="394"/>
    <col min="2055" max="2055" width="7.85546875" style="394" customWidth="1"/>
    <col min="2056" max="2056" width="9.140625" style="394"/>
    <col min="2057" max="2057" width="9.42578125" style="394" customWidth="1"/>
    <col min="2058" max="2058" width="11.5703125" style="394" customWidth="1"/>
    <col min="2059" max="2059" width="9.5703125" style="394" customWidth="1"/>
    <col min="2060" max="2060" width="9.140625" style="394" customWidth="1"/>
    <col min="2061" max="2061" width="16.5703125" style="394" customWidth="1"/>
    <col min="2062" max="2306" width="9.140625" style="394"/>
    <col min="2307" max="2307" width="5.28515625" style="394" customWidth="1"/>
    <col min="2308" max="2310" width="9.140625" style="394"/>
    <col min="2311" max="2311" width="7.85546875" style="394" customWidth="1"/>
    <col min="2312" max="2312" width="9.140625" style="394"/>
    <col min="2313" max="2313" width="9.42578125" style="394" customWidth="1"/>
    <col min="2314" max="2314" width="11.5703125" style="394" customWidth="1"/>
    <col min="2315" max="2315" width="9.5703125" style="394" customWidth="1"/>
    <col min="2316" max="2316" width="9.140625" style="394" customWidth="1"/>
    <col min="2317" max="2317" width="16.5703125" style="394" customWidth="1"/>
    <col min="2318" max="2562" width="9.140625" style="394"/>
    <col min="2563" max="2563" width="5.28515625" style="394" customWidth="1"/>
    <col min="2564" max="2566" width="9.140625" style="394"/>
    <col min="2567" max="2567" width="7.85546875" style="394" customWidth="1"/>
    <col min="2568" max="2568" width="9.140625" style="394"/>
    <col min="2569" max="2569" width="9.42578125" style="394" customWidth="1"/>
    <col min="2570" max="2570" width="11.5703125" style="394" customWidth="1"/>
    <col min="2571" max="2571" width="9.5703125" style="394" customWidth="1"/>
    <col min="2572" max="2572" width="9.140625" style="394" customWidth="1"/>
    <col min="2573" max="2573" width="16.5703125" style="394" customWidth="1"/>
    <col min="2574" max="2818" width="9.140625" style="394"/>
    <col min="2819" max="2819" width="5.28515625" style="394" customWidth="1"/>
    <col min="2820" max="2822" width="9.140625" style="394"/>
    <col min="2823" max="2823" width="7.85546875" style="394" customWidth="1"/>
    <col min="2824" max="2824" width="9.140625" style="394"/>
    <col min="2825" max="2825" width="9.42578125" style="394" customWidth="1"/>
    <col min="2826" max="2826" width="11.5703125" style="394" customWidth="1"/>
    <col min="2827" max="2827" width="9.5703125" style="394" customWidth="1"/>
    <col min="2828" max="2828" width="9.140625" style="394" customWidth="1"/>
    <col min="2829" max="2829" width="16.5703125" style="394" customWidth="1"/>
    <col min="2830" max="3074" width="9.140625" style="394"/>
    <col min="3075" max="3075" width="5.28515625" style="394" customWidth="1"/>
    <col min="3076" max="3078" width="9.140625" style="394"/>
    <col min="3079" max="3079" width="7.85546875" style="394" customWidth="1"/>
    <col min="3080" max="3080" width="9.140625" style="394"/>
    <col min="3081" max="3081" width="9.42578125" style="394" customWidth="1"/>
    <col min="3082" max="3082" width="11.5703125" style="394" customWidth="1"/>
    <col min="3083" max="3083" width="9.5703125" style="394" customWidth="1"/>
    <col min="3084" max="3084" width="9.140625" style="394" customWidth="1"/>
    <col min="3085" max="3085" width="16.5703125" style="394" customWidth="1"/>
    <col min="3086" max="3330" width="9.140625" style="394"/>
    <col min="3331" max="3331" width="5.28515625" style="394" customWidth="1"/>
    <col min="3332" max="3334" width="9.140625" style="394"/>
    <col min="3335" max="3335" width="7.85546875" style="394" customWidth="1"/>
    <col min="3336" max="3336" width="9.140625" style="394"/>
    <col min="3337" max="3337" width="9.42578125" style="394" customWidth="1"/>
    <col min="3338" max="3338" width="11.5703125" style="394" customWidth="1"/>
    <col min="3339" max="3339" width="9.5703125" style="394" customWidth="1"/>
    <col min="3340" max="3340" width="9.140625" style="394" customWidth="1"/>
    <col min="3341" max="3341" width="16.5703125" style="394" customWidth="1"/>
    <col min="3342" max="3586" width="9.140625" style="394"/>
    <col min="3587" max="3587" width="5.28515625" style="394" customWidth="1"/>
    <col min="3588" max="3590" width="9.140625" style="394"/>
    <col min="3591" max="3591" width="7.85546875" style="394" customWidth="1"/>
    <col min="3592" max="3592" width="9.140625" style="394"/>
    <col min="3593" max="3593" width="9.42578125" style="394" customWidth="1"/>
    <col min="3594" max="3594" width="11.5703125" style="394" customWidth="1"/>
    <col min="3595" max="3595" width="9.5703125" style="394" customWidth="1"/>
    <col min="3596" max="3596" width="9.140625" style="394" customWidth="1"/>
    <col min="3597" max="3597" width="16.5703125" style="394" customWidth="1"/>
    <col min="3598" max="3842" width="9.140625" style="394"/>
    <col min="3843" max="3843" width="5.28515625" style="394" customWidth="1"/>
    <col min="3844" max="3846" width="9.140625" style="394"/>
    <col min="3847" max="3847" width="7.85546875" style="394" customWidth="1"/>
    <col min="3848" max="3848" width="9.140625" style="394"/>
    <col min="3849" max="3849" width="9.42578125" style="394" customWidth="1"/>
    <col min="3850" max="3850" width="11.5703125" style="394" customWidth="1"/>
    <col min="3851" max="3851" width="9.5703125" style="394" customWidth="1"/>
    <col min="3852" max="3852" width="9.140625" style="394" customWidth="1"/>
    <col min="3853" max="3853" width="16.5703125" style="394" customWidth="1"/>
    <col min="3854" max="4098" width="9.140625" style="394"/>
    <col min="4099" max="4099" width="5.28515625" style="394" customWidth="1"/>
    <col min="4100" max="4102" width="9.140625" style="394"/>
    <col min="4103" max="4103" width="7.85546875" style="394" customWidth="1"/>
    <col min="4104" max="4104" width="9.140625" style="394"/>
    <col min="4105" max="4105" width="9.42578125" style="394" customWidth="1"/>
    <col min="4106" max="4106" width="11.5703125" style="394" customWidth="1"/>
    <col min="4107" max="4107" width="9.5703125" style="394" customWidth="1"/>
    <col min="4108" max="4108" width="9.140625" style="394" customWidth="1"/>
    <col min="4109" max="4109" width="16.5703125" style="394" customWidth="1"/>
    <col min="4110" max="4354" width="9.140625" style="394"/>
    <col min="4355" max="4355" width="5.28515625" style="394" customWidth="1"/>
    <col min="4356" max="4358" width="9.140625" style="394"/>
    <col min="4359" max="4359" width="7.85546875" style="394" customWidth="1"/>
    <col min="4360" max="4360" width="9.140625" style="394"/>
    <col min="4361" max="4361" width="9.42578125" style="394" customWidth="1"/>
    <col min="4362" max="4362" width="11.5703125" style="394" customWidth="1"/>
    <col min="4363" max="4363" width="9.5703125" style="394" customWidth="1"/>
    <col min="4364" max="4364" width="9.140625" style="394" customWidth="1"/>
    <col min="4365" max="4365" width="16.5703125" style="394" customWidth="1"/>
    <col min="4366" max="4610" width="9.140625" style="394"/>
    <col min="4611" max="4611" width="5.28515625" style="394" customWidth="1"/>
    <col min="4612" max="4614" width="9.140625" style="394"/>
    <col min="4615" max="4615" width="7.85546875" style="394" customWidth="1"/>
    <col min="4616" max="4616" width="9.140625" style="394"/>
    <col min="4617" max="4617" width="9.42578125" style="394" customWidth="1"/>
    <col min="4618" max="4618" width="11.5703125" style="394" customWidth="1"/>
    <col min="4619" max="4619" width="9.5703125" style="394" customWidth="1"/>
    <col min="4620" max="4620" width="9.140625" style="394" customWidth="1"/>
    <col min="4621" max="4621" width="16.5703125" style="394" customWidth="1"/>
    <col min="4622" max="4866" width="9.140625" style="394"/>
    <col min="4867" max="4867" width="5.28515625" style="394" customWidth="1"/>
    <col min="4868" max="4870" width="9.140625" style="394"/>
    <col min="4871" max="4871" width="7.85546875" style="394" customWidth="1"/>
    <col min="4872" max="4872" width="9.140625" style="394"/>
    <col min="4873" max="4873" width="9.42578125" style="394" customWidth="1"/>
    <col min="4874" max="4874" width="11.5703125" style="394" customWidth="1"/>
    <col min="4875" max="4875" width="9.5703125" style="394" customWidth="1"/>
    <col min="4876" max="4876" width="9.140625" style="394" customWidth="1"/>
    <col min="4877" max="4877" width="16.5703125" style="394" customWidth="1"/>
    <col min="4878" max="5122" width="9.140625" style="394"/>
    <col min="5123" max="5123" width="5.28515625" style="394" customWidth="1"/>
    <col min="5124" max="5126" width="9.140625" style="394"/>
    <col min="5127" max="5127" width="7.85546875" style="394" customWidth="1"/>
    <col min="5128" max="5128" width="9.140625" style="394"/>
    <col min="5129" max="5129" width="9.42578125" style="394" customWidth="1"/>
    <col min="5130" max="5130" width="11.5703125" style="394" customWidth="1"/>
    <col min="5131" max="5131" width="9.5703125" style="394" customWidth="1"/>
    <col min="5132" max="5132" width="9.140625" style="394" customWidth="1"/>
    <col min="5133" max="5133" width="16.5703125" style="394" customWidth="1"/>
    <col min="5134" max="5378" width="9.140625" style="394"/>
    <col min="5379" max="5379" width="5.28515625" style="394" customWidth="1"/>
    <col min="5380" max="5382" width="9.140625" style="394"/>
    <col min="5383" max="5383" width="7.85546875" style="394" customWidth="1"/>
    <col min="5384" max="5384" width="9.140625" style="394"/>
    <col min="5385" max="5385" width="9.42578125" style="394" customWidth="1"/>
    <col min="5386" max="5386" width="11.5703125" style="394" customWidth="1"/>
    <col min="5387" max="5387" width="9.5703125" style="394" customWidth="1"/>
    <col min="5388" max="5388" width="9.140625" style="394" customWidth="1"/>
    <col min="5389" max="5389" width="16.5703125" style="394" customWidth="1"/>
    <col min="5390" max="5634" width="9.140625" style="394"/>
    <col min="5635" max="5635" width="5.28515625" style="394" customWidth="1"/>
    <col min="5636" max="5638" width="9.140625" style="394"/>
    <col min="5639" max="5639" width="7.85546875" style="394" customWidth="1"/>
    <col min="5640" max="5640" width="9.140625" style="394"/>
    <col min="5641" max="5641" width="9.42578125" style="394" customWidth="1"/>
    <col min="5642" max="5642" width="11.5703125" style="394" customWidth="1"/>
    <col min="5643" max="5643" width="9.5703125" style="394" customWidth="1"/>
    <col min="5644" max="5644" width="9.140625" style="394" customWidth="1"/>
    <col min="5645" max="5645" width="16.5703125" style="394" customWidth="1"/>
    <col min="5646" max="5890" width="9.140625" style="394"/>
    <col min="5891" max="5891" width="5.28515625" style="394" customWidth="1"/>
    <col min="5892" max="5894" width="9.140625" style="394"/>
    <col min="5895" max="5895" width="7.85546875" style="394" customWidth="1"/>
    <col min="5896" max="5896" width="9.140625" style="394"/>
    <col min="5897" max="5897" width="9.42578125" style="394" customWidth="1"/>
    <col min="5898" max="5898" width="11.5703125" style="394" customWidth="1"/>
    <col min="5899" max="5899" width="9.5703125" style="394" customWidth="1"/>
    <col min="5900" max="5900" width="9.140625" style="394" customWidth="1"/>
    <col min="5901" max="5901" width="16.5703125" style="394" customWidth="1"/>
    <col min="5902" max="6146" width="9.140625" style="394"/>
    <col min="6147" max="6147" width="5.28515625" style="394" customWidth="1"/>
    <col min="6148" max="6150" width="9.140625" style="394"/>
    <col min="6151" max="6151" width="7.85546875" style="394" customWidth="1"/>
    <col min="6152" max="6152" width="9.140625" style="394"/>
    <col min="6153" max="6153" width="9.42578125" style="394" customWidth="1"/>
    <col min="6154" max="6154" width="11.5703125" style="394" customWidth="1"/>
    <col min="6155" max="6155" width="9.5703125" style="394" customWidth="1"/>
    <col min="6156" max="6156" width="9.140625" style="394" customWidth="1"/>
    <col min="6157" max="6157" width="16.5703125" style="394" customWidth="1"/>
    <col min="6158" max="6402" width="9.140625" style="394"/>
    <col min="6403" max="6403" width="5.28515625" style="394" customWidth="1"/>
    <col min="6404" max="6406" width="9.140625" style="394"/>
    <col min="6407" max="6407" width="7.85546875" style="394" customWidth="1"/>
    <col min="6408" max="6408" width="9.140625" style="394"/>
    <col min="6409" max="6409" width="9.42578125" style="394" customWidth="1"/>
    <col min="6410" max="6410" width="11.5703125" style="394" customWidth="1"/>
    <col min="6411" max="6411" width="9.5703125" style="394" customWidth="1"/>
    <col min="6412" max="6412" width="9.140625" style="394" customWidth="1"/>
    <col min="6413" max="6413" width="16.5703125" style="394" customWidth="1"/>
    <col min="6414" max="6658" width="9.140625" style="394"/>
    <col min="6659" max="6659" width="5.28515625" style="394" customWidth="1"/>
    <col min="6660" max="6662" width="9.140625" style="394"/>
    <col min="6663" max="6663" width="7.85546875" style="394" customWidth="1"/>
    <col min="6664" max="6664" width="9.140625" style="394"/>
    <col min="6665" max="6665" width="9.42578125" style="394" customWidth="1"/>
    <col min="6666" max="6666" width="11.5703125" style="394" customWidth="1"/>
    <col min="6667" max="6667" width="9.5703125" style="394" customWidth="1"/>
    <col min="6668" max="6668" width="9.140625" style="394" customWidth="1"/>
    <col min="6669" max="6669" width="16.5703125" style="394" customWidth="1"/>
    <col min="6670" max="6914" width="9.140625" style="394"/>
    <col min="6915" max="6915" width="5.28515625" style="394" customWidth="1"/>
    <col min="6916" max="6918" width="9.140625" style="394"/>
    <col min="6919" max="6919" width="7.85546875" style="394" customWidth="1"/>
    <col min="6920" max="6920" width="9.140625" style="394"/>
    <col min="6921" max="6921" width="9.42578125" style="394" customWidth="1"/>
    <col min="6922" max="6922" width="11.5703125" style="394" customWidth="1"/>
    <col min="6923" max="6923" width="9.5703125" style="394" customWidth="1"/>
    <col min="6924" max="6924" width="9.140625" style="394" customWidth="1"/>
    <col min="6925" max="6925" width="16.5703125" style="394" customWidth="1"/>
    <col min="6926" max="7170" width="9.140625" style="394"/>
    <col min="7171" max="7171" width="5.28515625" style="394" customWidth="1"/>
    <col min="7172" max="7174" width="9.140625" style="394"/>
    <col min="7175" max="7175" width="7.85546875" style="394" customWidth="1"/>
    <col min="7176" max="7176" width="9.140625" style="394"/>
    <col min="7177" max="7177" width="9.42578125" style="394" customWidth="1"/>
    <col min="7178" max="7178" width="11.5703125" style="394" customWidth="1"/>
    <col min="7179" max="7179" width="9.5703125" style="394" customWidth="1"/>
    <col min="7180" max="7180" width="9.140625" style="394" customWidth="1"/>
    <col min="7181" max="7181" width="16.5703125" style="394" customWidth="1"/>
    <col min="7182" max="7426" width="9.140625" style="394"/>
    <col min="7427" max="7427" width="5.28515625" style="394" customWidth="1"/>
    <col min="7428" max="7430" width="9.140625" style="394"/>
    <col min="7431" max="7431" width="7.85546875" style="394" customWidth="1"/>
    <col min="7432" max="7432" width="9.140625" style="394"/>
    <col min="7433" max="7433" width="9.42578125" style="394" customWidth="1"/>
    <col min="7434" max="7434" width="11.5703125" style="394" customWidth="1"/>
    <col min="7435" max="7435" width="9.5703125" style="394" customWidth="1"/>
    <col min="7436" max="7436" width="9.140625" style="394" customWidth="1"/>
    <col min="7437" max="7437" width="16.5703125" style="394" customWidth="1"/>
    <col min="7438" max="7682" width="9.140625" style="394"/>
    <col min="7683" max="7683" width="5.28515625" style="394" customWidth="1"/>
    <col min="7684" max="7686" width="9.140625" style="394"/>
    <col min="7687" max="7687" width="7.85546875" style="394" customWidth="1"/>
    <col min="7688" max="7688" width="9.140625" style="394"/>
    <col min="7689" max="7689" width="9.42578125" style="394" customWidth="1"/>
    <col min="7690" max="7690" width="11.5703125" style="394" customWidth="1"/>
    <col min="7691" max="7691" width="9.5703125" style="394" customWidth="1"/>
    <col min="7692" max="7692" width="9.140625" style="394" customWidth="1"/>
    <col min="7693" max="7693" width="16.5703125" style="394" customWidth="1"/>
    <col min="7694" max="7938" width="9.140625" style="394"/>
    <col min="7939" max="7939" width="5.28515625" style="394" customWidth="1"/>
    <col min="7940" max="7942" width="9.140625" style="394"/>
    <col min="7943" max="7943" width="7.85546875" style="394" customWidth="1"/>
    <col min="7944" max="7944" width="9.140625" style="394"/>
    <col min="7945" max="7945" width="9.42578125" style="394" customWidth="1"/>
    <col min="7946" max="7946" width="11.5703125" style="394" customWidth="1"/>
    <col min="7947" max="7947" width="9.5703125" style="394" customWidth="1"/>
    <col min="7948" max="7948" width="9.140625" style="394" customWidth="1"/>
    <col min="7949" max="7949" width="16.5703125" style="394" customWidth="1"/>
    <col min="7950" max="8194" width="9.140625" style="394"/>
    <col min="8195" max="8195" width="5.28515625" style="394" customWidth="1"/>
    <col min="8196" max="8198" width="9.140625" style="394"/>
    <col min="8199" max="8199" width="7.85546875" style="394" customWidth="1"/>
    <col min="8200" max="8200" width="9.140625" style="394"/>
    <col min="8201" max="8201" width="9.42578125" style="394" customWidth="1"/>
    <col min="8202" max="8202" width="11.5703125" style="394" customWidth="1"/>
    <col min="8203" max="8203" width="9.5703125" style="394" customWidth="1"/>
    <col min="8204" max="8204" width="9.140625" style="394" customWidth="1"/>
    <col min="8205" max="8205" width="16.5703125" style="394" customWidth="1"/>
    <col min="8206" max="8450" width="9.140625" style="394"/>
    <col min="8451" max="8451" width="5.28515625" style="394" customWidth="1"/>
    <col min="8452" max="8454" width="9.140625" style="394"/>
    <col min="8455" max="8455" width="7.85546875" style="394" customWidth="1"/>
    <col min="8456" max="8456" width="9.140625" style="394"/>
    <col min="8457" max="8457" width="9.42578125" style="394" customWidth="1"/>
    <col min="8458" max="8458" width="11.5703125" style="394" customWidth="1"/>
    <col min="8459" max="8459" width="9.5703125" style="394" customWidth="1"/>
    <col min="8460" max="8460" width="9.140625" style="394" customWidth="1"/>
    <col min="8461" max="8461" width="16.5703125" style="394" customWidth="1"/>
    <col min="8462" max="8706" width="9.140625" style="394"/>
    <col min="8707" max="8707" width="5.28515625" style="394" customWidth="1"/>
    <col min="8708" max="8710" width="9.140625" style="394"/>
    <col min="8711" max="8711" width="7.85546875" style="394" customWidth="1"/>
    <col min="8712" max="8712" width="9.140625" style="394"/>
    <col min="8713" max="8713" width="9.42578125" style="394" customWidth="1"/>
    <col min="8714" max="8714" width="11.5703125" style="394" customWidth="1"/>
    <col min="8715" max="8715" width="9.5703125" style="394" customWidth="1"/>
    <col min="8716" max="8716" width="9.140625" style="394" customWidth="1"/>
    <col min="8717" max="8717" width="16.5703125" style="394" customWidth="1"/>
    <col min="8718" max="8962" width="9.140625" style="394"/>
    <col min="8963" max="8963" width="5.28515625" style="394" customWidth="1"/>
    <col min="8964" max="8966" width="9.140625" style="394"/>
    <col min="8967" max="8967" width="7.85546875" style="394" customWidth="1"/>
    <col min="8968" max="8968" width="9.140625" style="394"/>
    <col min="8969" max="8969" width="9.42578125" style="394" customWidth="1"/>
    <col min="8970" max="8970" width="11.5703125" style="394" customWidth="1"/>
    <col min="8971" max="8971" width="9.5703125" style="394" customWidth="1"/>
    <col min="8972" max="8972" width="9.140625" style="394" customWidth="1"/>
    <col min="8973" max="8973" width="16.5703125" style="394" customWidth="1"/>
    <col min="8974" max="9218" width="9.140625" style="394"/>
    <col min="9219" max="9219" width="5.28515625" style="394" customWidth="1"/>
    <col min="9220" max="9222" width="9.140625" style="394"/>
    <col min="9223" max="9223" width="7.85546875" style="394" customWidth="1"/>
    <col min="9224" max="9224" width="9.140625" style="394"/>
    <col min="9225" max="9225" width="9.42578125" style="394" customWidth="1"/>
    <col min="9226" max="9226" width="11.5703125" style="394" customWidth="1"/>
    <col min="9227" max="9227" width="9.5703125" style="394" customWidth="1"/>
    <col min="9228" max="9228" width="9.140625" style="394" customWidth="1"/>
    <col min="9229" max="9229" width="16.5703125" style="394" customWidth="1"/>
    <col min="9230" max="9474" width="9.140625" style="394"/>
    <col min="9475" max="9475" width="5.28515625" style="394" customWidth="1"/>
    <col min="9476" max="9478" width="9.140625" style="394"/>
    <col min="9479" max="9479" width="7.85546875" style="394" customWidth="1"/>
    <col min="9480" max="9480" width="9.140625" style="394"/>
    <col min="9481" max="9481" width="9.42578125" style="394" customWidth="1"/>
    <col min="9482" max="9482" width="11.5703125" style="394" customWidth="1"/>
    <col min="9483" max="9483" width="9.5703125" style="394" customWidth="1"/>
    <col min="9484" max="9484" width="9.140625" style="394" customWidth="1"/>
    <col min="9485" max="9485" width="16.5703125" style="394" customWidth="1"/>
    <col min="9486" max="9730" width="9.140625" style="394"/>
    <col min="9731" max="9731" width="5.28515625" style="394" customWidth="1"/>
    <col min="9732" max="9734" width="9.140625" style="394"/>
    <col min="9735" max="9735" width="7.85546875" style="394" customWidth="1"/>
    <col min="9736" max="9736" width="9.140625" style="394"/>
    <col min="9737" max="9737" width="9.42578125" style="394" customWidth="1"/>
    <col min="9738" max="9738" width="11.5703125" style="394" customWidth="1"/>
    <col min="9739" max="9739" width="9.5703125" style="394" customWidth="1"/>
    <col min="9740" max="9740" width="9.140625" style="394" customWidth="1"/>
    <col min="9741" max="9741" width="16.5703125" style="394" customWidth="1"/>
    <col min="9742" max="9986" width="9.140625" style="394"/>
    <col min="9987" max="9987" width="5.28515625" style="394" customWidth="1"/>
    <col min="9988" max="9990" width="9.140625" style="394"/>
    <col min="9991" max="9991" width="7.85546875" style="394" customWidth="1"/>
    <col min="9992" max="9992" width="9.140625" style="394"/>
    <col min="9993" max="9993" width="9.42578125" style="394" customWidth="1"/>
    <col min="9994" max="9994" width="11.5703125" style="394" customWidth="1"/>
    <col min="9995" max="9995" width="9.5703125" style="394" customWidth="1"/>
    <col min="9996" max="9996" width="9.140625" style="394" customWidth="1"/>
    <col min="9997" max="9997" width="16.5703125" style="394" customWidth="1"/>
    <col min="9998" max="10242" width="9.140625" style="394"/>
    <col min="10243" max="10243" width="5.28515625" style="394" customWidth="1"/>
    <col min="10244" max="10246" width="9.140625" style="394"/>
    <col min="10247" max="10247" width="7.85546875" style="394" customWidth="1"/>
    <col min="10248" max="10248" width="9.140625" style="394"/>
    <col min="10249" max="10249" width="9.42578125" style="394" customWidth="1"/>
    <col min="10250" max="10250" width="11.5703125" style="394" customWidth="1"/>
    <col min="10251" max="10251" width="9.5703125" style="394" customWidth="1"/>
    <col min="10252" max="10252" width="9.140625" style="394" customWidth="1"/>
    <col min="10253" max="10253" width="16.5703125" style="394" customWidth="1"/>
    <col min="10254" max="10498" width="9.140625" style="394"/>
    <col min="10499" max="10499" width="5.28515625" style="394" customWidth="1"/>
    <col min="10500" max="10502" width="9.140625" style="394"/>
    <col min="10503" max="10503" width="7.85546875" style="394" customWidth="1"/>
    <col min="10504" max="10504" width="9.140625" style="394"/>
    <col min="10505" max="10505" width="9.42578125" style="394" customWidth="1"/>
    <col min="10506" max="10506" width="11.5703125" style="394" customWidth="1"/>
    <col min="10507" max="10507" width="9.5703125" style="394" customWidth="1"/>
    <col min="10508" max="10508" width="9.140625" style="394" customWidth="1"/>
    <col min="10509" max="10509" width="16.5703125" style="394" customWidth="1"/>
    <col min="10510" max="10754" width="9.140625" style="394"/>
    <col min="10755" max="10755" width="5.28515625" style="394" customWidth="1"/>
    <col min="10756" max="10758" width="9.140625" style="394"/>
    <col min="10759" max="10759" width="7.85546875" style="394" customWidth="1"/>
    <col min="10760" max="10760" width="9.140625" style="394"/>
    <col min="10761" max="10761" width="9.42578125" style="394" customWidth="1"/>
    <col min="10762" max="10762" width="11.5703125" style="394" customWidth="1"/>
    <col min="10763" max="10763" width="9.5703125" style="394" customWidth="1"/>
    <col min="10764" max="10764" width="9.140625" style="394" customWidth="1"/>
    <col min="10765" max="10765" width="16.5703125" style="394" customWidth="1"/>
    <col min="10766" max="11010" width="9.140625" style="394"/>
    <col min="11011" max="11011" width="5.28515625" style="394" customWidth="1"/>
    <col min="11012" max="11014" width="9.140625" style="394"/>
    <col min="11015" max="11015" width="7.85546875" style="394" customWidth="1"/>
    <col min="11016" max="11016" width="9.140625" style="394"/>
    <col min="11017" max="11017" width="9.42578125" style="394" customWidth="1"/>
    <col min="11018" max="11018" width="11.5703125" style="394" customWidth="1"/>
    <col min="11019" max="11019" width="9.5703125" style="394" customWidth="1"/>
    <col min="11020" max="11020" width="9.140625" style="394" customWidth="1"/>
    <col min="11021" max="11021" width="16.5703125" style="394" customWidth="1"/>
    <col min="11022" max="11266" width="9.140625" style="394"/>
    <col min="11267" max="11267" width="5.28515625" style="394" customWidth="1"/>
    <col min="11268" max="11270" width="9.140625" style="394"/>
    <col min="11271" max="11271" width="7.85546875" style="394" customWidth="1"/>
    <col min="11272" max="11272" width="9.140625" style="394"/>
    <col min="11273" max="11273" width="9.42578125" style="394" customWidth="1"/>
    <col min="11274" max="11274" width="11.5703125" style="394" customWidth="1"/>
    <col min="11275" max="11275" width="9.5703125" style="394" customWidth="1"/>
    <col min="11276" max="11276" width="9.140625" style="394" customWidth="1"/>
    <col min="11277" max="11277" width="16.5703125" style="394" customWidth="1"/>
    <col min="11278" max="11522" width="9.140625" style="394"/>
    <col min="11523" max="11523" width="5.28515625" style="394" customWidth="1"/>
    <col min="11524" max="11526" width="9.140625" style="394"/>
    <col min="11527" max="11527" width="7.85546875" style="394" customWidth="1"/>
    <col min="11528" max="11528" width="9.140625" style="394"/>
    <col min="11529" max="11529" width="9.42578125" style="394" customWidth="1"/>
    <col min="11530" max="11530" width="11.5703125" style="394" customWidth="1"/>
    <col min="11531" max="11531" width="9.5703125" style="394" customWidth="1"/>
    <col min="11532" max="11532" width="9.140625" style="394" customWidth="1"/>
    <col min="11533" max="11533" width="16.5703125" style="394" customWidth="1"/>
    <col min="11534" max="11778" width="9.140625" style="394"/>
    <col min="11779" max="11779" width="5.28515625" style="394" customWidth="1"/>
    <col min="11780" max="11782" width="9.140625" style="394"/>
    <col min="11783" max="11783" width="7.85546875" style="394" customWidth="1"/>
    <col min="11784" max="11784" width="9.140625" style="394"/>
    <col min="11785" max="11785" width="9.42578125" style="394" customWidth="1"/>
    <col min="11786" max="11786" width="11.5703125" style="394" customWidth="1"/>
    <col min="11787" max="11787" width="9.5703125" style="394" customWidth="1"/>
    <col min="11788" max="11788" width="9.140625" style="394" customWidth="1"/>
    <col min="11789" max="11789" width="16.5703125" style="394" customWidth="1"/>
    <col min="11790" max="12034" width="9.140625" style="394"/>
    <col min="12035" max="12035" width="5.28515625" style="394" customWidth="1"/>
    <col min="12036" max="12038" width="9.140625" style="394"/>
    <col min="12039" max="12039" width="7.85546875" style="394" customWidth="1"/>
    <col min="12040" max="12040" width="9.140625" style="394"/>
    <col min="12041" max="12041" width="9.42578125" style="394" customWidth="1"/>
    <col min="12042" max="12042" width="11.5703125" style="394" customWidth="1"/>
    <col min="12043" max="12043" width="9.5703125" style="394" customWidth="1"/>
    <col min="12044" max="12044" width="9.140625" style="394" customWidth="1"/>
    <col min="12045" max="12045" width="16.5703125" style="394" customWidth="1"/>
    <col min="12046" max="12290" width="9.140625" style="394"/>
    <col min="12291" max="12291" width="5.28515625" style="394" customWidth="1"/>
    <col min="12292" max="12294" width="9.140625" style="394"/>
    <col min="12295" max="12295" width="7.85546875" style="394" customWidth="1"/>
    <col min="12296" max="12296" width="9.140625" style="394"/>
    <col min="12297" max="12297" width="9.42578125" style="394" customWidth="1"/>
    <col min="12298" max="12298" width="11.5703125" style="394" customWidth="1"/>
    <col min="12299" max="12299" width="9.5703125" style="394" customWidth="1"/>
    <col min="12300" max="12300" width="9.140625" style="394" customWidth="1"/>
    <col min="12301" max="12301" width="16.5703125" style="394" customWidth="1"/>
    <col min="12302" max="12546" width="9.140625" style="394"/>
    <col min="12547" max="12547" width="5.28515625" style="394" customWidth="1"/>
    <col min="12548" max="12550" width="9.140625" style="394"/>
    <col min="12551" max="12551" width="7.85546875" style="394" customWidth="1"/>
    <col min="12552" max="12552" width="9.140625" style="394"/>
    <col min="12553" max="12553" width="9.42578125" style="394" customWidth="1"/>
    <col min="12554" max="12554" width="11.5703125" style="394" customWidth="1"/>
    <col min="12555" max="12555" width="9.5703125" style="394" customWidth="1"/>
    <col min="12556" max="12556" width="9.140625" style="394" customWidth="1"/>
    <col min="12557" max="12557" width="16.5703125" style="394" customWidth="1"/>
    <col min="12558" max="12802" width="9.140625" style="394"/>
    <col min="12803" max="12803" width="5.28515625" style="394" customWidth="1"/>
    <col min="12804" max="12806" width="9.140625" style="394"/>
    <col min="12807" max="12807" width="7.85546875" style="394" customWidth="1"/>
    <col min="12808" max="12808" width="9.140625" style="394"/>
    <col min="12809" max="12809" width="9.42578125" style="394" customWidth="1"/>
    <col min="12810" max="12810" width="11.5703125" style="394" customWidth="1"/>
    <col min="12811" max="12811" width="9.5703125" style="394" customWidth="1"/>
    <col min="12812" max="12812" width="9.140625" style="394" customWidth="1"/>
    <col min="12813" max="12813" width="16.5703125" style="394" customWidth="1"/>
    <col min="12814" max="13058" width="9.140625" style="394"/>
    <col min="13059" max="13059" width="5.28515625" style="394" customWidth="1"/>
    <col min="13060" max="13062" width="9.140625" style="394"/>
    <col min="13063" max="13063" width="7.85546875" style="394" customWidth="1"/>
    <col min="13064" max="13064" width="9.140625" style="394"/>
    <col min="13065" max="13065" width="9.42578125" style="394" customWidth="1"/>
    <col min="13066" max="13066" width="11.5703125" style="394" customWidth="1"/>
    <col min="13067" max="13067" width="9.5703125" style="394" customWidth="1"/>
    <col min="13068" max="13068" width="9.140625" style="394" customWidth="1"/>
    <col min="13069" max="13069" width="16.5703125" style="394" customWidth="1"/>
    <col min="13070" max="13314" width="9.140625" style="394"/>
    <col min="13315" max="13315" width="5.28515625" style="394" customWidth="1"/>
    <col min="13316" max="13318" width="9.140625" style="394"/>
    <col min="13319" max="13319" width="7.85546875" style="394" customWidth="1"/>
    <col min="13320" max="13320" width="9.140625" style="394"/>
    <col min="13321" max="13321" width="9.42578125" style="394" customWidth="1"/>
    <col min="13322" max="13322" width="11.5703125" style="394" customWidth="1"/>
    <col min="13323" max="13323" width="9.5703125" style="394" customWidth="1"/>
    <col min="13324" max="13324" width="9.140625" style="394" customWidth="1"/>
    <col min="13325" max="13325" width="16.5703125" style="394" customWidth="1"/>
    <col min="13326" max="13570" width="9.140625" style="394"/>
    <col min="13571" max="13571" width="5.28515625" style="394" customWidth="1"/>
    <col min="13572" max="13574" width="9.140625" style="394"/>
    <col min="13575" max="13575" width="7.85546875" style="394" customWidth="1"/>
    <col min="13576" max="13576" width="9.140625" style="394"/>
    <col min="13577" max="13577" width="9.42578125" style="394" customWidth="1"/>
    <col min="13578" max="13578" width="11.5703125" style="394" customWidth="1"/>
    <col min="13579" max="13579" width="9.5703125" style="394" customWidth="1"/>
    <col min="13580" max="13580" width="9.140625" style="394" customWidth="1"/>
    <col min="13581" max="13581" width="16.5703125" style="394" customWidth="1"/>
    <col min="13582" max="13826" width="9.140625" style="394"/>
    <col min="13827" max="13827" width="5.28515625" style="394" customWidth="1"/>
    <col min="13828" max="13830" width="9.140625" style="394"/>
    <col min="13831" max="13831" width="7.85546875" style="394" customWidth="1"/>
    <col min="13832" max="13832" width="9.140625" style="394"/>
    <col min="13833" max="13833" width="9.42578125" style="394" customWidth="1"/>
    <col min="13834" max="13834" width="11.5703125" style="394" customWidth="1"/>
    <col min="13835" max="13835" width="9.5703125" style="394" customWidth="1"/>
    <col min="13836" max="13836" width="9.140625" style="394" customWidth="1"/>
    <col min="13837" max="13837" width="16.5703125" style="394" customWidth="1"/>
    <col min="13838" max="14082" width="9.140625" style="394"/>
    <col min="14083" max="14083" width="5.28515625" style="394" customWidth="1"/>
    <col min="14084" max="14086" width="9.140625" style="394"/>
    <col min="14087" max="14087" width="7.85546875" style="394" customWidth="1"/>
    <col min="14088" max="14088" width="9.140625" style="394"/>
    <col min="14089" max="14089" width="9.42578125" style="394" customWidth="1"/>
    <col min="14090" max="14090" width="11.5703125" style="394" customWidth="1"/>
    <col min="14091" max="14091" width="9.5703125" style="394" customWidth="1"/>
    <col min="14092" max="14092" width="9.140625" style="394" customWidth="1"/>
    <col min="14093" max="14093" width="16.5703125" style="394" customWidth="1"/>
    <col min="14094" max="14338" width="9.140625" style="394"/>
    <col min="14339" max="14339" width="5.28515625" style="394" customWidth="1"/>
    <col min="14340" max="14342" width="9.140625" style="394"/>
    <col min="14343" max="14343" width="7.85546875" style="394" customWidth="1"/>
    <col min="14344" max="14344" width="9.140625" style="394"/>
    <col min="14345" max="14345" width="9.42578125" style="394" customWidth="1"/>
    <col min="14346" max="14346" width="11.5703125" style="394" customWidth="1"/>
    <col min="14347" max="14347" width="9.5703125" style="394" customWidth="1"/>
    <col min="14348" max="14348" width="9.140625" style="394" customWidth="1"/>
    <col min="14349" max="14349" width="16.5703125" style="394" customWidth="1"/>
    <col min="14350" max="14594" width="9.140625" style="394"/>
    <col min="14595" max="14595" width="5.28515625" style="394" customWidth="1"/>
    <col min="14596" max="14598" width="9.140625" style="394"/>
    <col min="14599" max="14599" width="7.85546875" style="394" customWidth="1"/>
    <col min="14600" max="14600" width="9.140625" style="394"/>
    <col min="14601" max="14601" width="9.42578125" style="394" customWidth="1"/>
    <col min="14602" max="14602" width="11.5703125" style="394" customWidth="1"/>
    <col min="14603" max="14603" width="9.5703125" style="394" customWidth="1"/>
    <col min="14604" max="14604" width="9.140625" style="394" customWidth="1"/>
    <col min="14605" max="14605" width="16.5703125" style="394" customWidth="1"/>
    <col min="14606" max="14850" width="9.140625" style="394"/>
    <col min="14851" max="14851" width="5.28515625" style="394" customWidth="1"/>
    <col min="14852" max="14854" width="9.140625" style="394"/>
    <col min="14855" max="14855" width="7.85546875" style="394" customWidth="1"/>
    <col min="14856" max="14856" width="9.140625" style="394"/>
    <col min="14857" max="14857" width="9.42578125" style="394" customWidth="1"/>
    <col min="14858" max="14858" width="11.5703125" style="394" customWidth="1"/>
    <col min="14859" max="14859" width="9.5703125" style="394" customWidth="1"/>
    <col min="14860" max="14860" width="9.140625" style="394" customWidth="1"/>
    <col min="14861" max="14861" width="16.5703125" style="394" customWidth="1"/>
    <col min="14862" max="15106" width="9.140625" style="394"/>
    <col min="15107" max="15107" width="5.28515625" style="394" customWidth="1"/>
    <col min="15108" max="15110" width="9.140625" style="394"/>
    <col min="15111" max="15111" width="7.85546875" style="394" customWidth="1"/>
    <col min="15112" max="15112" width="9.140625" style="394"/>
    <col min="15113" max="15113" width="9.42578125" style="394" customWidth="1"/>
    <col min="15114" max="15114" width="11.5703125" style="394" customWidth="1"/>
    <col min="15115" max="15115" width="9.5703125" style="394" customWidth="1"/>
    <col min="15116" max="15116" width="9.140625" style="394" customWidth="1"/>
    <col min="15117" max="15117" width="16.5703125" style="394" customWidth="1"/>
    <col min="15118" max="15362" width="9.140625" style="394"/>
    <col min="15363" max="15363" width="5.28515625" style="394" customWidth="1"/>
    <col min="15364" max="15366" width="9.140625" style="394"/>
    <col min="15367" max="15367" width="7.85546875" style="394" customWidth="1"/>
    <col min="15368" max="15368" width="9.140625" style="394"/>
    <col min="15369" max="15369" width="9.42578125" style="394" customWidth="1"/>
    <col min="15370" max="15370" width="11.5703125" style="394" customWidth="1"/>
    <col min="15371" max="15371" width="9.5703125" style="394" customWidth="1"/>
    <col min="15372" max="15372" width="9.140625" style="394" customWidth="1"/>
    <col min="15373" max="15373" width="16.5703125" style="394" customWidth="1"/>
    <col min="15374" max="15618" width="9.140625" style="394"/>
    <col min="15619" max="15619" width="5.28515625" style="394" customWidth="1"/>
    <col min="15620" max="15622" width="9.140625" style="394"/>
    <col min="15623" max="15623" width="7.85546875" style="394" customWidth="1"/>
    <col min="15624" max="15624" width="9.140625" style="394"/>
    <col min="15625" max="15625" width="9.42578125" style="394" customWidth="1"/>
    <col min="15626" max="15626" width="11.5703125" style="394" customWidth="1"/>
    <col min="15627" max="15627" width="9.5703125" style="394" customWidth="1"/>
    <col min="15628" max="15628" width="9.140625" style="394" customWidth="1"/>
    <col min="15629" max="15629" width="16.5703125" style="394" customWidth="1"/>
    <col min="15630" max="15874" width="9.140625" style="394"/>
    <col min="15875" max="15875" width="5.28515625" style="394" customWidth="1"/>
    <col min="15876" max="15878" width="9.140625" style="394"/>
    <col min="15879" max="15879" width="7.85546875" style="394" customWidth="1"/>
    <col min="15880" max="15880" width="9.140625" style="394"/>
    <col min="15881" max="15881" width="9.42578125" style="394" customWidth="1"/>
    <col min="15882" max="15882" width="11.5703125" style="394" customWidth="1"/>
    <col min="15883" max="15883" width="9.5703125" style="394" customWidth="1"/>
    <col min="15884" max="15884" width="9.140625" style="394" customWidth="1"/>
    <col min="15885" max="15885" width="16.5703125" style="394" customWidth="1"/>
    <col min="15886" max="16130" width="9.140625" style="394"/>
    <col min="16131" max="16131" width="5.28515625" style="394" customWidth="1"/>
    <col min="16132" max="16134" width="9.140625" style="394"/>
    <col min="16135" max="16135" width="7.85546875" style="394" customWidth="1"/>
    <col min="16136" max="16136" width="9.140625" style="394"/>
    <col min="16137" max="16137" width="9.42578125" style="394" customWidth="1"/>
    <col min="16138" max="16138" width="11.5703125" style="394" customWidth="1"/>
    <col min="16139" max="16139" width="9.5703125" style="394" customWidth="1"/>
    <col min="16140" max="16140" width="9.140625" style="394" customWidth="1"/>
    <col min="16141" max="16141" width="16.5703125" style="394" customWidth="1"/>
    <col min="16142" max="16384" width="9.140625" style="394"/>
  </cols>
  <sheetData>
    <row r="1" spans="1:10" s="394" customFormat="1">
      <c r="A1" s="393"/>
      <c r="B1" s="393"/>
      <c r="C1" s="393"/>
      <c r="D1" s="393"/>
      <c r="E1" s="393"/>
      <c r="F1" s="393"/>
      <c r="G1" s="393"/>
      <c r="H1" s="564" t="s">
        <v>1438</v>
      </c>
      <c r="I1" s="564"/>
      <c r="J1" s="564"/>
    </row>
    <row r="2" spans="1:10" s="394" customFormat="1">
      <c r="A2" s="393"/>
      <c r="B2" s="393"/>
      <c r="C2" s="393"/>
      <c r="D2" s="393"/>
      <c r="E2" s="393"/>
      <c r="F2" s="393"/>
      <c r="G2" s="393"/>
      <c r="H2" s="564" t="s">
        <v>4</v>
      </c>
      <c r="I2" s="564"/>
      <c r="J2" s="564"/>
    </row>
    <row r="3" spans="1:10" s="394" customFormat="1">
      <c r="A3" s="393"/>
      <c r="B3" s="393"/>
      <c r="C3" s="393"/>
      <c r="D3" s="393"/>
      <c r="E3" s="393"/>
      <c r="F3" s="393"/>
      <c r="G3" s="393"/>
      <c r="H3" s="564" t="s">
        <v>1439</v>
      </c>
      <c r="I3" s="564"/>
      <c r="J3" s="564"/>
    </row>
    <row r="4" spans="1:10" s="394" customFormat="1">
      <c r="A4" s="393"/>
      <c r="B4" s="393"/>
      <c r="C4" s="393"/>
      <c r="D4" s="393"/>
      <c r="E4" s="393"/>
      <c r="F4" s="393"/>
      <c r="G4" s="393"/>
      <c r="H4" s="564" t="s">
        <v>8</v>
      </c>
      <c r="I4" s="564"/>
      <c r="J4" s="564"/>
    </row>
    <row r="5" spans="1:10" s="394" customFormat="1">
      <c r="A5" s="393"/>
      <c r="B5" s="393"/>
      <c r="C5" s="393"/>
      <c r="D5" s="393"/>
      <c r="E5" s="393"/>
      <c r="F5" s="393"/>
      <c r="G5" s="393"/>
      <c r="H5" s="565" t="s">
        <v>10</v>
      </c>
      <c r="I5" s="565"/>
      <c r="J5" s="565"/>
    </row>
    <row r="6" spans="1:10" s="394" customFormat="1">
      <c r="A6" s="393"/>
      <c r="B6" s="393"/>
      <c r="C6" s="393"/>
      <c r="D6" s="393"/>
      <c r="E6" s="393"/>
      <c r="F6" s="393"/>
      <c r="G6" s="393"/>
      <c r="H6" s="566" t="s">
        <v>1440</v>
      </c>
      <c r="I6" s="566"/>
      <c r="J6" s="566"/>
    </row>
    <row r="7" spans="1:10" s="394" customFormat="1" ht="20.25">
      <c r="A7" s="393"/>
      <c r="B7" s="395"/>
      <c r="C7" s="395"/>
      <c r="D7" s="395"/>
      <c r="E7" s="395"/>
      <c r="F7" s="395"/>
      <c r="G7" s="395"/>
      <c r="H7" s="567" t="s">
        <v>14</v>
      </c>
      <c r="I7" s="567"/>
      <c r="J7" s="567"/>
    </row>
    <row r="8" spans="1:10" s="394" customFormat="1">
      <c r="A8" s="393"/>
      <c r="B8" s="393"/>
      <c r="C8" s="393"/>
      <c r="D8" s="393"/>
      <c r="E8" s="393"/>
      <c r="F8" s="393"/>
      <c r="G8" s="393"/>
      <c r="H8" s="567" t="s">
        <v>15</v>
      </c>
      <c r="I8" s="567"/>
      <c r="J8" s="567"/>
    </row>
    <row r="9" spans="1:10" s="394" customFormat="1">
      <c r="A9" s="393"/>
      <c r="B9" s="393"/>
      <c r="C9" s="393"/>
      <c r="D9" s="393"/>
      <c r="E9" s="393"/>
      <c r="F9" s="393"/>
      <c r="G9" s="393"/>
      <c r="H9" s="396"/>
      <c r="I9" s="396"/>
      <c r="J9" s="396"/>
    </row>
    <row r="10" spans="1:10" s="394" customFormat="1">
      <c r="A10" s="393"/>
      <c r="B10" s="393"/>
      <c r="C10" s="393"/>
      <c r="D10" s="393"/>
      <c r="E10" s="393"/>
      <c r="F10" s="393"/>
      <c r="G10" s="393"/>
      <c r="H10" s="393"/>
      <c r="I10" s="393"/>
      <c r="J10" s="393"/>
    </row>
    <row r="11" spans="1:10" s="394" customFormat="1">
      <c r="A11" s="393"/>
      <c r="B11" s="393"/>
      <c r="C11" s="393"/>
      <c r="D11" s="393"/>
      <c r="E11" s="393"/>
      <c r="F11" s="393"/>
      <c r="G11" s="393"/>
      <c r="H11" s="393"/>
      <c r="I11" s="393"/>
      <c r="J11" s="393"/>
    </row>
    <row r="12" spans="1:10" s="394" customFormat="1">
      <c r="A12" s="393"/>
      <c r="B12" s="393"/>
      <c r="C12" s="393"/>
      <c r="D12" s="393"/>
      <c r="E12" s="393"/>
      <c r="F12" s="393"/>
      <c r="G12" s="393"/>
      <c r="H12" s="393"/>
      <c r="I12" s="393"/>
      <c r="J12" s="393"/>
    </row>
    <row r="13" spans="1:10" s="394" customFormat="1">
      <c r="A13" s="393"/>
      <c r="B13" s="393"/>
      <c r="C13" s="393"/>
      <c r="D13" s="393"/>
      <c r="E13" s="393"/>
      <c r="F13" s="393"/>
      <c r="G13" s="393"/>
      <c r="H13" s="393"/>
      <c r="I13" s="393"/>
      <c r="J13" s="393"/>
    </row>
    <row r="14" spans="1:10" s="394" customFormat="1">
      <c r="A14" s="393"/>
      <c r="B14" s="393"/>
      <c r="C14" s="393"/>
      <c r="D14" s="393"/>
      <c r="E14" s="393"/>
      <c r="F14" s="393"/>
      <c r="G14" s="393"/>
      <c r="H14" s="393"/>
      <c r="I14" s="393"/>
      <c r="J14" s="393"/>
    </row>
    <row r="15" spans="1:10" s="394" customFormat="1">
      <c r="A15" s="393"/>
      <c r="B15" s="393"/>
      <c r="C15" s="393"/>
      <c r="D15" s="393"/>
      <c r="E15" s="393"/>
      <c r="F15" s="393"/>
      <c r="G15" s="393"/>
      <c r="H15" s="393"/>
      <c r="I15" s="393"/>
      <c r="J15" s="393"/>
    </row>
    <row r="16" spans="1:10" s="394" customFormat="1">
      <c r="A16" s="393"/>
      <c r="B16" s="393"/>
      <c r="C16" s="393"/>
      <c r="D16" s="393"/>
      <c r="E16" s="393"/>
      <c r="F16" s="393"/>
      <c r="G16" s="393"/>
      <c r="H16" s="393"/>
      <c r="I16" s="393"/>
      <c r="J16" s="393"/>
    </row>
    <row r="17" spans="1:13" s="398" customFormat="1" ht="26.25">
      <c r="A17" s="397"/>
      <c r="B17" s="568" t="s">
        <v>1474</v>
      </c>
      <c r="C17" s="568"/>
      <c r="D17" s="568"/>
      <c r="E17" s="568"/>
      <c r="F17" s="568"/>
      <c r="G17" s="568"/>
      <c r="H17" s="568"/>
      <c r="I17" s="568"/>
      <c r="J17" s="397"/>
      <c r="K17" s="397"/>
      <c r="L17" s="397"/>
      <c r="M17" s="397"/>
    </row>
    <row r="18" spans="1:13" s="398" customFormat="1" ht="26.25">
      <c r="A18" s="568" t="s">
        <v>1441</v>
      </c>
      <c r="B18" s="568"/>
      <c r="C18" s="568"/>
      <c r="D18" s="568"/>
      <c r="E18" s="568"/>
      <c r="F18" s="568"/>
      <c r="G18" s="568"/>
      <c r="H18" s="568"/>
      <c r="I18" s="568"/>
      <c r="J18" s="568"/>
      <c r="K18" s="397"/>
      <c r="L18" s="397"/>
      <c r="M18" s="397"/>
    </row>
    <row r="19" spans="1:13" s="400" customFormat="1" ht="25.5">
      <c r="A19" s="399"/>
      <c r="B19" s="568" t="s">
        <v>1442</v>
      </c>
      <c r="C19" s="568"/>
      <c r="D19" s="568"/>
      <c r="E19" s="568"/>
      <c r="F19" s="568"/>
      <c r="G19" s="568"/>
      <c r="H19" s="568"/>
      <c r="I19" s="568"/>
      <c r="J19" s="399"/>
      <c r="K19" s="399"/>
      <c r="L19" s="399"/>
      <c r="M19" s="399"/>
    </row>
    <row r="20" spans="1:13" s="403" customFormat="1" ht="15.75">
      <c r="A20" s="401"/>
      <c r="B20" s="402"/>
      <c r="C20" s="402"/>
      <c r="D20" s="402"/>
      <c r="E20" s="402"/>
      <c r="F20" s="402"/>
      <c r="G20" s="402"/>
      <c r="H20" s="402"/>
      <c r="I20" s="402"/>
      <c r="J20" s="402"/>
      <c r="K20" s="402"/>
      <c r="L20" s="402"/>
      <c r="M20" s="402"/>
    </row>
    <row r="21" spans="1:13" s="403" customFormat="1" ht="15.75">
      <c r="A21" s="401"/>
      <c r="B21" s="402"/>
      <c r="C21" s="402"/>
      <c r="D21" s="402"/>
      <c r="E21" s="402"/>
      <c r="F21" s="402"/>
      <c r="G21" s="402"/>
      <c r="H21" s="402"/>
      <c r="I21" s="402"/>
      <c r="J21" s="402"/>
      <c r="K21" s="402"/>
      <c r="L21" s="402"/>
      <c r="M21" s="402"/>
    </row>
    <row r="22" spans="1:13" s="403" customFormat="1" ht="15.75">
      <c r="A22" s="401"/>
      <c r="B22" s="402"/>
      <c r="C22" s="402"/>
      <c r="D22" s="402"/>
      <c r="E22" s="402"/>
      <c r="F22" s="402"/>
      <c r="G22" s="402"/>
      <c r="H22" s="402"/>
      <c r="I22" s="402"/>
      <c r="J22" s="402"/>
      <c r="K22" s="402"/>
      <c r="L22" s="402"/>
      <c r="M22" s="402"/>
    </row>
    <row r="23" spans="1:13" s="403" customFormat="1" ht="15.75">
      <c r="A23" s="401"/>
      <c r="B23" s="402"/>
      <c r="C23" s="402"/>
      <c r="D23" s="402"/>
      <c r="E23" s="402"/>
      <c r="F23" s="402"/>
      <c r="G23" s="402"/>
      <c r="H23" s="402"/>
      <c r="I23" s="402"/>
      <c r="J23" s="402"/>
      <c r="K23" s="402"/>
      <c r="L23" s="402"/>
      <c r="M23" s="402"/>
    </row>
    <row r="24" spans="1:13" s="403" customFormat="1" ht="15.75">
      <c r="A24" s="401"/>
      <c r="B24" s="402"/>
      <c r="C24" s="402"/>
      <c r="D24" s="402"/>
      <c r="E24" s="402"/>
      <c r="F24" s="402"/>
      <c r="G24" s="402"/>
      <c r="H24" s="402"/>
      <c r="I24" s="402"/>
      <c r="J24" s="402"/>
      <c r="K24" s="402"/>
      <c r="L24" s="402"/>
      <c r="M24" s="402"/>
    </row>
    <row r="25" spans="1:13" s="403" customFormat="1" ht="15.75">
      <c r="A25" s="401"/>
      <c r="B25" s="402"/>
      <c r="C25" s="402"/>
      <c r="D25" s="402"/>
      <c r="E25" s="402"/>
      <c r="F25" s="402"/>
      <c r="G25" s="402"/>
      <c r="H25" s="402"/>
      <c r="I25" s="402"/>
      <c r="J25" s="402"/>
      <c r="K25" s="402"/>
      <c r="L25" s="402"/>
      <c r="M25" s="402"/>
    </row>
    <row r="26" spans="1:13">
      <c r="A26" s="393"/>
      <c r="B26" s="393"/>
      <c r="C26" s="393"/>
      <c r="D26" s="393"/>
      <c r="E26" s="393"/>
      <c r="F26" s="393"/>
      <c r="G26" s="393"/>
      <c r="H26" s="393"/>
      <c r="I26" s="393"/>
      <c r="J26" s="393"/>
    </row>
    <row r="27" spans="1:13">
      <c r="A27" s="393"/>
      <c r="B27" s="393"/>
      <c r="C27" s="393"/>
      <c r="D27" s="393"/>
      <c r="E27" s="393"/>
      <c r="F27" s="393"/>
      <c r="G27" s="393"/>
      <c r="H27" s="393"/>
      <c r="I27" s="393"/>
      <c r="J27" s="393"/>
    </row>
    <row r="28" spans="1:13">
      <c r="A28" s="563"/>
      <c r="B28" s="563"/>
      <c r="C28" s="563"/>
      <c r="D28" s="563"/>
      <c r="E28" s="563"/>
      <c r="F28" s="563"/>
      <c r="G28" s="563"/>
      <c r="H28" s="563"/>
      <c r="I28" s="563"/>
      <c r="J28" s="563"/>
    </row>
    <row r="29" spans="1:13">
      <c r="A29" s="404"/>
      <c r="B29" s="404"/>
      <c r="C29" s="404"/>
      <c r="D29" s="393"/>
      <c r="E29" s="393"/>
      <c r="F29" s="393"/>
      <c r="G29" s="393"/>
      <c r="H29" s="393"/>
      <c r="I29" s="393"/>
      <c r="J29" s="393"/>
    </row>
    <row r="30" spans="1:13">
      <c r="A30" s="404"/>
      <c r="B30" s="404"/>
      <c r="C30" s="404"/>
      <c r="D30" s="393"/>
      <c r="E30" s="393"/>
      <c r="F30" s="393"/>
      <c r="G30" s="393"/>
      <c r="H30" s="393"/>
      <c r="I30" s="393"/>
      <c r="J30" s="393"/>
    </row>
    <row r="31" spans="1:13">
      <c r="A31" s="404"/>
      <c r="B31" s="404"/>
      <c r="C31" s="404"/>
      <c r="D31" s="393"/>
      <c r="E31" s="393"/>
      <c r="F31" s="393"/>
      <c r="G31" s="393"/>
      <c r="H31" s="393"/>
      <c r="I31" s="393"/>
      <c r="J31" s="393"/>
    </row>
    <row r="32" spans="1:13">
      <c r="A32" s="404"/>
      <c r="B32" s="393"/>
      <c r="C32" s="393"/>
      <c r="D32" s="405"/>
      <c r="E32" s="393"/>
      <c r="F32" s="393"/>
      <c r="G32" s="393"/>
      <c r="H32" s="393"/>
      <c r="I32" s="393"/>
      <c r="J32" s="393"/>
    </row>
    <row r="33" spans="1:10" s="394" customFormat="1">
      <c r="A33" s="404"/>
      <c r="B33" s="393"/>
      <c r="C33" s="393"/>
      <c r="D33" s="406"/>
      <c r="E33" s="393"/>
      <c r="F33" s="393"/>
      <c r="G33" s="393"/>
      <c r="H33" s="393"/>
      <c r="I33" s="393"/>
      <c r="J33" s="393"/>
    </row>
    <row r="34" spans="1:10" s="394" customFormat="1">
      <c r="A34" s="404"/>
      <c r="B34" s="393"/>
      <c r="C34" s="393"/>
      <c r="D34" s="406"/>
      <c r="E34" s="393"/>
      <c r="F34" s="393"/>
      <c r="G34" s="393"/>
      <c r="H34" s="393"/>
      <c r="I34" s="393"/>
      <c r="J34" s="393"/>
    </row>
    <row r="35" spans="1:10" s="394" customFormat="1">
      <c r="A35" s="404"/>
      <c r="B35" s="393"/>
      <c r="C35" s="393"/>
      <c r="D35" s="406"/>
      <c r="E35" s="393"/>
      <c r="F35" s="393"/>
      <c r="G35" s="393"/>
      <c r="H35" s="393"/>
      <c r="I35" s="393"/>
      <c r="J35" s="393"/>
    </row>
    <row r="36" spans="1:10" s="394" customFormat="1">
      <c r="A36" s="393"/>
      <c r="B36" s="393"/>
      <c r="C36" s="393"/>
      <c r="D36" s="393"/>
      <c r="E36" s="393"/>
      <c r="F36" s="393"/>
      <c r="G36" s="393"/>
      <c r="H36" s="393"/>
      <c r="I36" s="393"/>
      <c r="J36" s="393"/>
    </row>
    <row r="37" spans="1:10" s="394" customFormat="1">
      <c r="A37" s="393"/>
      <c r="B37" s="393"/>
      <c r="C37" s="393"/>
      <c r="D37" s="393"/>
      <c r="E37" s="393"/>
      <c r="F37" s="393"/>
      <c r="G37" s="393"/>
      <c r="H37" s="393"/>
      <c r="I37" s="393"/>
      <c r="J37" s="393"/>
    </row>
    <row r="38" spans="1:10" s="394" customFormat="1">
      <c r="A38" s="393"/>
      <c r="B38" s="393"/>
      <c r="C38" s="393"/>
      <c r="D38" s="393"/>
      <c r="E38" s="393"/>
      <c r="F38" s="393"/>
      <c r="G38" s="393"/>
      <c r="H38" s="393"/>
      <c r="I38" s="393"/>
      <c r="J38" s="393"/>
    </row>
    <row r="39" spans="1:10" s="394" customFormat="1">
      <c r="A39" s="393"/>
      <c r="B39" s="393"/>
      <c r="C39" s="393"/>
      <c r="D39" s="393"/>
      <c r="E39" s="393"/>
      <c r="F39" s="393"/>
      <c r="G39" s="393"/>
      <c r="H39" s="393"/>
      <c r="I39" s="393"/>
      <c r="J39" s="393"/>
    </row>
    <row r="40" spans="1:10" s="394" customFormat="1">
      <c r="A40" s="393"/>
      <c r="B40" s="393"/>
      <c r="C40" s="393"/>
      <c r="D40" s="393"/>
      <c r="E40" s="393"/>
      <c r="F40" s="393"/>
      <c r="G40" s="393"/>
      <c r="H40" s="393"/>
      <c r="I40" s="393"/>
      <c r="J40" s="393"/>
    </row>
    <row r="41" spans="1:10" s="394" customFormat="1">
      <c r="A41" s="393"/>
      <c r="B41" s="393"/>
      <c r="C41" s="393"/>
      <c r="D41" s="393"/>
      <c r="E41" s="393"/>
      <c r="F41" s="393"/>
      <c r="G41" s="393"/>
      <c r="H41" s="393"/>
      <c r="I41" s="393"/>
      <c r="J41" s="393"/>
    </row>
    <row r="42" spans="1:10" s="394" customFormat="1">
      <c r="A42" s="393"/>
      <c r="B42" s="393"/>
      <c r="C42" s="393"/>
      <c r="D42" s="393"/>
      <c r="E42" s="393"/>
      <c r="F42" s="393"/>
      <c r="G42" s="393"/>
      <c r="H42" s="393"/>
      <c r="I42" s="393"/>
      <c r="J42" s="393"/>
    </row>
    <row r="43" spans="1:10" s="394" customFormat="1">
      <c r="A43" s="393"/>
      <c r="B43" s="393"/>
      <c r="C43" s="393"/>
      <c r="D43" s="393"/>
      <c r="E43" s="393"/>
      <c r="F43" s="393"/>
      <c r="G43" s="393"/>
      <c r="H43" s="393"/>
      <c r="I43" s="393"/>
      <c r="J43" s="393"/>
    </row>
    <row r="44" spans="1:10" s="394" customFormat="1">
      <c r="A44" s="393"/>
      <c r="B44" s="393"/>
      <c r="C44" s="393"/>
      <c r="D44" s="393"/>
      <c r="E44" s="393"/>
      <c r="F44" s="393"/>
      <c r="G44" s="393"/>
      <c r="H44" s="393"/>
      <c r="I44" s="393"/>
      <c r="J44" s="393"/>
    </row>
    <row r="45" spans="1:10" s="394" customFormat="1">
      <c r="A45" s="393"/>
      <c r="B45" s="393"/>
      <c r="C45" s="393"/>
      <c r="D45" s="393"/>
      <c r="E45" s="393"/>
      <c r="F45" s="393"/>
      <c r="G45" s="393"/>
      <c r="H45" s="393"/>
      <c r="I45" s="393"/>
      <c r="J45" s="393"/>
    </row>
    <row r="46" spans="1:10" s="394" customFormat="1">
      <c r="A46" s="393"/>
      <c r="B46" s="393"/>
      <c r="C46" s="393"/>
      <c r="D46" s="393"/>
      <c r="E46" s="393"/>
      <c r="F46" s="393"/>
      <c r="G46" s="393"/>
      <c r="H46" s="393"/>
      <c r="I46" s="393"/>
      <c r="J46" s="393"/>
    </row>
    <row r="47" spans="1:10" s="394" customFormat="1" ht="15.75">
      <c r="A47" s="393"/>
      <c r="B47" s="393"/>
      <c r="C47" s="393"/>
      <c r="D47" s="393"/>
      <c r="E47" s="393"/>
      <c r="F47" s="407" t="s">
        <v>1443</v>
      </c>
      <c r="G47" s="393"/>
      <c r="H47" s="393"/>
      <c r="I47" s="393"/>
      <c r="J47" s="393"/>
    </row>
    <row r="48" spans="1:10" s="394" customFormat="1" ht="15.75">
      <c r="A48" s="393"/>
      <c r="B48" s="393"/>
      <c r="C48" s="393"/>
      <c r="D48" s="393"/>
      <c r="E48" s="393"/>
      <c r="F48" s="408" t="s">
        <v>1444</v>
      </c>
      <c r="G48" s="393"/>
      <c r="H48" s="393"/>
      <c r="I48" s="393"/>
      <c r="J48" s="393"/>
    </row>
  </sheetData>
  <mergeCells count="12">
    <mergeCell ref="A28:J28"/>
    <mergeCell ref="H1:J1"/>
    <mergeCell ref="H2:J2"/>
    <mergeCell ref="H3:J3"/>
    <mergeCell ref="H4:J4"/>
    <mergeCell ref="H5:J5"/>
    <mergeCell ref="H6:J6"/>
    <mergeCell ref="H7:J7"/>
    <mergeCell ref="H8:J8"/>
    <mergeCell ref="B17:I17"/>
    <mergeCell ref="A18:J18"/>
    <mergeCell ref="B19:I19"/>
  </mergeCells>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9"/>
  <sheetViews>
    <sheetView view="pageBreakPreview" topLeftCell="W1" zoomScale="90" zoomScaleNormal="100" zoomScaleSheetLayoutView="90" workbookViewId="0">
      <selection activeCell="AY20" sqref="AY20"/>
    </sheetView>
  </sheetViews>
  <sheetFormatPr defaultRowHeight="15" customHeight="1"/>
  <cols>
    <col min="1" max="1" width="3.28515625" style="2" hidden="1" customWidth="1"/>
    <col min="2" max="2" width="5.140625" style="2" customWidth="1"/>
    <col min="3" max="3" width="23.42578125" style="2" customWidth="1"/>
    <col min="4" max="7" width="13" style="2" customWidth="1"/>
    <col min="8" max="8" width="16.5703125" style="2" customWidth="1"/>
    <col min="9" max="14" width="8.5703125" style="2" customWidth="1"/>
    <col min="15" max="17" width="10.7109375" style="2" customWidth="1"/>
    <col min="18" max="18" width="10.85546875" style="2" customWidth="1"/>
    <col min="19" max="20" width="9.5703125" style="2" customWidth="1"/>
    <col min="21" max="21" width="15.5703125" style="2" customWidth="1"/>
    <col min="22" max="30" width="9.28515625" style="2" customWidth="1"/>
    <col min="31" max="31" width="12.85546875" style="2" customWidth="1"/>
    <col min="32" max="37" width="7.85546875" style="2" customWidth="1"/>
    <col min="38" max="44" width="8" style="2" customWidth="1"/>
    <col min="45" max="45" width="10" style="2" customWidth="1"/>
    <col min="46" max="46" width="8" style="2" customWidth="1"/>
    <col min="47" max="47" width="9.28515625" style="2" customWidth="1"/>
    <col min="48" max="48" width="11.42578125" style="2" customWidth="1"/>
    <col min="49" max="49" width="8" style="2" customWidth="1"/>
    <col min="50" max="51" width="10.85546875" style="2" customWidth="1"/>
    <col min="52" max="52" width="9.7109375" style="2" customWidth="1"/>
    <col min="53" max="53" width="8" style="2" customWidth="1"/>
    <col min="54" max="54" width="10.85546875" style="2" customWidth="1"/>
    <col min="55" max="55" width="8" style="2" customWidth="1"/>
    <col min="56" max="56" width="8" style="2" hidden="1" customWidth="1"/>
    <col min="57" max="57" width="9.42578125" style="2" hidden="1" customWidth="1"/>
    <col min="58" max="58" width="8" style="2" hidden="1" customWidth="1"/>
    <col min="59" max="59" width="0" style="2" hidden="1" customWidth="1"/>
    <col min="60" max="16384" width="9.140625" style="2"/>
  </cols>
  <sheetData>
    <row r="1" spans="1:58" ht="15" customHeight="1">
      <c r="A1" s="15" t="s">
        <v>1</v>
      </c>
      <c r="B1" s="571" t="s">
        <v>0</v>
      </c>
      <c r="C1" s="571"/>
      <c r="D1" s="571"/>
      <c r="E1" s="571"/>
      <c r="F1" s="571" t="s">
        <v>1</v>
      </c>
      <c r="G1" s="571"/>
      <c r="H1" s="571"/>
      <c r="I1" s="571"/>
      <c r="J1" s="15" t="s">
        <v>1</v>
      </c>
    </row>
    <row r="2" spans="1:58" ht="15" customHeight="1">
      <c r="A2" s="15" t="s">
        <v>1</v>
      </c>
      <c r="B2" s="601" t="s">
        <v>3</v>
      </c>
      <c r="C2" s="601"/>
      <c r="D2" s="601"/>
      <c r="E2" s="601"/>
      <c r="F2" s="601"/>
      <c r="G2" s="3" t="s">
        <v>1</v>
      </c>
      <c r="H2" s="3" t="s">
        <v>1</v>
      </c>
      <c r="I2" s="15" t="s">
        <v>1</v>
      </c>
      <c r="J2" s="15" t="s">
        <v>1</v>
      </c>
    </row>
    <row r="3" spans="1:58" ht="15" customHeight="1">
      <c r="A3" s="15" t="s">
        <v>1</v>
      </c>
      <c r="B3" s="601" t="s">
        <v>5</v>
      </c>
      <c r="C3" s="601"/>
      <c r="D3" s="601"/>
      <c r="E3" s="601"/>
      <c r="F3" s="601"/>
      <c r="G3" s="3" t="s">
        <v>1</v>
      </c>
      <c r="H3" s="3" t="s">
        <v>1</v>
      </c>
      <c r="I3" s="15" t="s">
        <v>1</v>
      </c>
      <c r="J3" s="15" t="s">
        <v>1</v>
      </c>
    </row>
    <row r="4" spans="1:58" ht="15" customHeight="1">
      <c r="A4" s="15" t="s">
        <v>1</v>
      </c>
      <c r="B4" s="601" t="s">
        <v>7</v>
      </c>
      <c r="C4" s="601"/>
      <c r="D4" s="601"/>
      <c r="E4" s="601"/>
      <c r="F4" s="601"/>
      <c r="G4" s="3" t="s">
        <v>1</v>
      </c>
      <c r="H4" s="3" t="s">
        <v>1</v>
      </c>
      <c r="I4" s="15" t="s">
        <v>1</v>
      </c>
      <c r="J4" s="15" t="s">
        <v>1</v>
      </c>
    </row>
    <row r="5" spans="1:58" ht="15" customHeight="1">
      <c r="A5" s="15" t="s">
        <v>1</v>
      </c>
      <c r="B5" s="601" t="s">
        <v>9</v>
      </c>
      <c r="C5" s="601"/>
      <c r="D5" s="601"/>
      <c r="E5" s="601"/>
      <c r="F5" s="601"/>
      <c r="G5" s="3" t="s">
        <v>1</v>
      </c>
      <c r="H5" s="3" t="s">
        <v>1</v>
      </c>
      <c r="I5" s="15" t="s">
        <v>1</v>
      </c>
      <c r="J5" s="15" t="s">
        <v>1</v>
      </c>
    </row>
    <row r="6" spans="1:58" ht="15" customHeight="1">
      <c r="A6" s="15" t="s">
        <v>1</v>
      </c>
      <c r="B6" s="601" t="s">
        <v>11</v>
      </c>
      <c r="C6" s="601"/>
      <c r="D6" s="601"/>
      <c r="E6" s="601"/>
      <c r="F6" s="601"/>
      <c r="G6" s="3" t="s">
        <v>1</v>
      </c>
      <c r="H6" s="3" t="s">
        <v>1</v>
      </c>
      <c r="I6" s="15" t="s">
        <v>1</v>
      </c>
      <c r="J6" s="15" t="s">
        <v>1</v>
      </c>
    </row>
    <row r="7" spans="1:58" ht="15" customHeight="1">
      <c r="A7" s="15" t="s">
        <v>1</v>
      </c>
      <c r="B7" s="601" t="s">
        <v>13</v>
      </c>
      <c r="C7" s="601"/>
      <c r="D7" s="601"/>
      <c r="E7" s="601"/>
      <c r="F7" s="601"/>
      <c r="G7" s="3" t="s">
        <v>1</v>
      </c>
      <c r="H7" s="3" t="s">
        <v>1</v>
      </c>
      <c r="I7" s="15" t="s">
        <v>1</v>
      </c>
      <c r="J7" s="15" t="s">
        <v>1</v>
      </c>
    </row>
    <row r="8" spans="1:58" ht="15" customHeight="1">
      <c r="A8" s="15" t="s">
        <v>1</v>
      </c>
      <c r="B8" s="15" t="s">
        <v>1</v>
      </c>
      <c r="C8" s="15" t="s">
        <v>1</v>
      </c>
      <c r="D8" s="15" t="s">
        <v>1</v>
      </c>
      <c r="E8" s="15" t="s">
        <v>1</v>
      </c>
      <c r="F8" s="15" t="s">
        <v>1</v>
      </c>
      <c r="G8" s="15" t="s">
        <v>1</v>
      </c>
      <c r="H8" s="15" t="s">
        <v>1</v>
      </c>
      <c r="I8" s="15" t="s">
        <v>1</v>
      </c>
      <c r="J8" s="15" t="s">
        <v>1</v>
      </c>
    </row>
    <row r="9" spans="1:58" ht="18.75" customHeight="1">
      <c r="A9" s="15" t="s">
        <v>1</v>
      </c>
      <c r="B9" s="604" t="s">
        <v>161</v>
      </c>
      <c r="C9" s="604"/>
      <c r="D9" s="604"/>
      <c r="E9" s="604"/>
      <c r="F9" s="604"/>
      <c r="G9" s="604"/>
      <c r="H9" s="604"/>
      <c r="I9" s="604"/>
      <c r="J9" s="604"/>
    </row>
    <row r="10" spans="1:58" ht="15.75" customHeight="1">
      <c r="A10" s="15" t="s">
        <v>1</v>
      </c>
      <c r="B10" s="4" t="s">
        <v>1</v>
      </c>
      <c r="C10" s="4" t="s">
        <v>1</v>
      </c>
      <c r="D10" s="15" t="s">
        <v>1</v>
      </c>
      <c r="E10" s="15" t="s">
        <v>1</v>
      </c>
      <c r="F10" s="15" t="s">
        <v>1</v>
      </c>
      <c r="G10" s="15" t="s">
        <v>1</v>
      </c>
      <c r="H10" s="15" t="s">
        <v>1</v>
      </c>
      <c r="I10" s="15" t="s">
        <v>1</v>
      </c>
      <c r="J10" s="4" t="s">
        <v>162</v>
      </c>
    </row>
    <row r="11" spans="1:58" ht="15.75" customHeight="1">
      <c r="A11" s="15" t="s">
        <v>1</v>
      </c>
      <c r="B11" s="601" t="s">
        <v>18</v>
      </c>
      <c r="C11" s="601"/>
      <c r="D11" s="601"/>
      <c r="E11" s="601"/>
      <c r="F11" s="601"/>
      <c r="G11" s="601"/>
      <c r="H11" s="601"/>
      <c r="I11" s="601"/>
      <c r="J11" s="601"/>
    </row>
    <row r="12" spans="1:58" ht="15.75" customHeight="1">
      <c r="A12" s="15" t="s">
        <v>1</v>
      </c>
      <c r="B12" s="601" t="str">
        <f>ОС!A12</f>
        <v>Наименование организации : АО "НИИ "ГИДРОПРИБОР"</v>
      </c>
      <c r="C12" s="601"/>
      <c r="D12" s="601"/>
      <c r="E12" s="601"/>
      <c r="F12" s="601"/>
      <c r="G12" s="601"/>
      <c r="H12" s="601"/>
      <c r="I12" s="601"/>
      <c r="J12" s="601"/>
    </row>
    <row r="13" spans="1:58" ht="15.75" customHeight="1">
      <c r="A13" s="15" t="s">
        <v>1</v>
      </c>
      <c r="B13" s="601" t="str">
        <f>ОС!A13</f>
        <v>Планируемый период: 2020 - 2024 годы. Версия: 1</v>
      </c>
      <c r="C13" s="601"/>
      <c r="D13" s="601"/>
      <c r="E13" s="601"/>
      <c r="F13" s="601"/>
      <c r="G13" s="601"/>
      <c r="H13" s="601"/>
      <c r="I13" s="601"/>
      <c r="J13" s="601"/>
    </row>
    <row r="14" spans="1:58" ht="33" customHeight="1">
      <c r="A14" s="6" t="s">
        <v>1</v>
      </c>
      <c r="B14" s="677" t="s">
        <v>21</v>
      </c>
      <c r="C14" s="677" t="s">
        <v>163</v>
      </c>
      <c r="D14" s="677" t="s">
        <v>164</v>
      </c>
      <c r="E14" s="677" t="s">
        <v>165</v>
      </c>
      <c r="F14" s="677" t="s">
        <v>166</v>
      </c>
      <c r="G14" s="677" t="s">
        <v>167</v>
      </c>
      <c r="H14" s="677" t="s">
        <v>168</v>
      </c>
      <c r="I14" s="679" t="s">
        <v>169</v>
      </c>
      <c r="J14" s="685"/>
      <c r="K14" s="685"/>
      <c r="L14" s="685"/>
      <c r="M14" s="685"/>
      <c r="N14" s="685"/>
      <c r="O14" s="679" t="s">
        <v>170</v>
      </c>
      <c r="P14" s="685"/>
      <c r="Q14" s="680"/>
      <c r="R14" s="685" t="s">
        <v>171</v>
      </c>
      <c r="S14" s="685"/>
      <c r="T14" s="680"/>
      <c r="U14" s="677" t="s">
        <v>172</v>
      </c>
      <c r="V14" s="679" t="s">
        <v>92</v>
      </c>
      <c r="W14" s="685"/>
      <c r="X14" s="680"/>
      <c r="Y14" s="679" t="s">
        <v>92</v>
      </c>
      <c r="Z14" s="685"/>
      <c r="AA14" s="680"/>
      <c r="AB14" s="679" t="s">
        <v>92</v>
      </c>
      <c r="AC14" s="685"/>
      <c r="AD14" s="680"/>
      <c r="AE14" s="677" t="s">
        <v>173</v>
      </c>
      <c r="AF14" s="682" t="s">
        <v>1255</v>
      </c>
      <c r="AG14" s="683"/>
      <c r="AH14" s="684"/>
      <c r="AI14" s="682" t="s">
        <v>1256</v>
      </c>
      <c r="AJ14" s="683"/>
      <c r="AK14" s="684"/>
      <c r="AL14" s="682" t="s">
        <v>1257</v>
      </c>
      <c r="AM14" s="683"/>
      <c r="AN14" s="684"/>
      <c r="AO14" s="682" t="s">
        <v>1258</v>
      </c>
      <c r="AP14" s="683"/>
      <c r="AQ14" s="684"/>
      <c r="AR14" s="682" t="s">
        <v>122</v>
      </c>
      <c r="AS14" s="683"/>
      <c r="AT14" s="684"/>
      <c r="AU14" s="682" t="s">
        <v>123</v>
      </c>
      <c r="AV14" s="683"/>
      <c r="AW14" s="684"/>
      <c r="AX14" s="682" t="s">
        <v>124</v>
      </c>
      <c r="AY14" s="683"/>
      <c r="AZ14" s="684"/>
      <c r="BA14" s="682" t="s">
        <v>1259</v>
      </c>
      <c r="BB14" s="683"/>
      <c r="BC14" s="684"/>
      <c r="BD14" s="682" t="s">
        <v>1260</v>
      </c>
      <c r="BE14" s="683"/>
      <c r="BF14" s="684"/>
    </row>
    <row r="15" spans="1:58" ht="52.5" customHeight="1">
      <c r="A15" s="6" t="s">
        <v>1</v>
      </c>
      <c r="B15" s="681"/>
      <c r="C15" s="681"/>
      <c r="D15" s="681"/>
      <c r="E15" s="681"/>
      <c r="F15" s="681"/>
      <c r="G15" s="681"/>
      <c r="H15" s="681"/>
      <c r="I15" s="677" t="s">
        <v>73</v>
      </c>
      <c r="J15" s="677" t="s">
        <v>174</v>
      </c>
      <c r="K15" s="677" t="s">
        <v>175</v>
      </c>
      <c r="L15" s="677" t="s">
        <v>176</v>
      </c>
      <c r="M15" s="677" t="s">
        <v>177</v>
      </c>
      <c r="N15" s="677" t="s">
        <v>178</v>
      </c>
      <c r="O15" s="681" t="s">
        <v>64</v>
      </c>
      <c r="P15" s="681" t="s">
        <v>179</v>
      </c>
      <c r="Q15" s="681" t="s">
        <v>180</v>
      </c>
      <c r="R15" s="677" t="s">
        <v>181</v>
      </c>
      <c r="S15" s="677" t="s">
        <v>182</v>
      </c>
      <c r="T15" s="677" t="s">
        <v>183</v>
      </c>
      <c r="U15" s="681"/>
      <c r="V15" s="677" t="s">
        <v>184</v>
      </c>
      <c r="W15" s="677" t="s">
        <v>185</v>
      </c>
      <c r="X15" s="677" t="s">
        <v>186</v>
      </c>
      <c r="Y15" s="677" t="s">
        <v>184</v>
      </c>
      <c r="Z15" s="677" t="s">
        <v>185</v>
      </c>
      <c r="AA15" s="677" t="s">
        <v>186</v>
      </c>
      <c r="AB15" s="677" t="s">
        <v>184</v>
      </c>
      <c r="AC15" s="677" t="s">
        <v>185</v>
      </c>
      <c r="AD15" s="677" t="s">
        <v>186</v>
      </c>
      <c r="AE15" s="681"/>
      <c r="AF15" s="679" t="s">
        <v>185</v>
      </c>
      <c r="AG15" s="680"/>
      <c r="AH15" s="677" t="s">
        <v>186</v>
      </c>
      <c r="AI15" s="679" t="s">
        <v>185</v>
      </c>
      <c r="AJ15" s="680"/>
      <c r="AK15" s="677" t="s">
        <v>186</v>
      </c>
      <c r="AL15" s="679" t="s">
        <v>185</v>
      </c>
      <c r="AM15" s="680"/>
      <c r="AN15" s="677" t="s">
        <v>186</v>
      </c>
      <c r="AO15" s="679" t="s">
        <v>185</v>
      </c>
      <c r="AP15" s="680"/>
      <c r="AQ15" s="677" t="s">
        <v>186</v>
      </c>
      <c r="AR15" s="677" t="s">
        <v>184</v>
      </c>
      <c r="AS15" s="677" t="s">
        <v>185</v>
      </c>
      <c r="AT15" s="677" t="s">
        <v>186</v>
      </c>
      <c r="AU15" s="677" t="s">
        <v>184</v>
      </c>
      <c r="AV15" s="677" t="s">
        <v>185</v>
      </c>
      <c r="AW15" s="677" t="s">
        <v>186</v>
      </c>
      <c r="AX15" s="677" t="s">
        <v>184</v>
      </c>
      <c r="AY15" s="677" t="s">
        <v>185</v>
      </c>
      <c r="AZ15" s="677" t="s">
        <v>186</v>
      </c>
      <c r="BA15" s="677" t="s">
        <v>184</v>
      </c>
      <c r="BB15" s="677" t="s">
        <v>185</v>
      </c>
      <c r="BC15" s="677" t="s">
        <v>186</v>
      </c>
      <c r="BD15" s="677" t="s">
        <v>184</v>
      </c>
      <c r="BE15" s="677" t="s">
        <v>185</v>
      </c>
      <c r="BF15" s="677" t="s">
        <v>186</v>
      </c>
    </row>
    <row r="16" spans="1:58" ht="12.75" customHeight="1">
      <c r="A16" s="6" t="s">
        <v>1</v>
      </c>
      <c r="B16" s="678"/>
      <c r="C16" s="678"/>
      <c r="D16" s="678"/>
      <c r="E16" s="678"/>
      <c r="F16" s="678"/>
      <c r="G16" s="678"/>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27" t="s">
        <v>93</v>
      </c>
      <c r="AG16" s="27" t="s">
        <v>94</v>
      </c>
      <c r="AH16" s="678"/>
      <c r="AI16" s="27" t="s">
        <v>93</v>
      </c>
      <c r="AJ16" s="27" t="s">
        <v>94</v>
      </c>
      <c r="AK16" s="678"/>
      <c r="AL16" s="27" t="s">
        <v>93</v>
      </c>
      <c r="AM16" s="27" t="s">
        <v>94</v>
      </c>
      <c r="AN16" s="678"/>
      <c r="AO16" s="27" t="s">
        <v>93</v>
      </c>
      <c r="AP16" s="27" t="s">
        <v>94</v>
      </c>
      <c r="AQ16" s="678"/>
      <c r="AR16" s="678"/>
      <c r="AS16" s="678"/>
      <c r="AT16" s="678"/>
      <c r="AU16" s="678"/>
      <c r="AV16" s="678"/>
      <c r="AW16" s="678"/>
      <c r="AX16" s="678"/>
      <c r="AY16" s="678"/>
      <c r="AZ16" s="678"/>
      <c r="BA16" s="678"/>
      <c r="BB16" s="678"/>
      <c r="BC16" s="678"/>
      <c r="BD16" s="678"/>
      <c r="BE16" s="678"/>
      <c r="BF16" s="678"/>
    </row>
    <row r="17" spans="1:58" ht="15" customHeight="1">
      <c r="A17" s="6" t="s">
        <v>1</v>
      </c>
      <c r="B17" s="27" t="s">
        <v>187</v>
      </c>
      <c r="C17" s="28" t="s">
        <v>188</v>
      </c>
      <c r="D17" s="27" t="s">
        <v>1</v>
      </c>
      <c r="E17" s="27" t="s">
        <v>1</v>
      </c>
      <c r="F17" s="27" t="s">
        <v>1</v>
      </c>
      <c r="G17" s="27" t="s">
        <v>1</v>
      </c>
      <c r="H17" s="27" t="s">
        <v>1</v>
      </c>
      <c r="I17" s="27" t="s">
        <v>1</v>
      </c>
      <c r="J17" s="27" t="s">
        <v>1</v>
      </c>
      <c r="K17" s="27" t="s">
        <v>1</v>
      </c>
      <c r="L17" s="27" t="s">
        <v>1</v>
      </c>
      <c r="M17" s="27" t="s">
        <v>1</v>
      </c>
      <c r="N17" s="27" t="s">
        <v>1</v>
      </c>
      <c r="O17" s="27" t="s">
        <v>1</v>
      </c>
      <c r="P17" s="27" t="s">
        <v>1</v>
      </c>
      <c r="Q17" s="27" t="s">
        <v>1</v>
      </c>
      <c r="R17" s="27" t="s">
        <v>1</v>
      </c>
      <c r="S17" s="27" t="s">
        <v>1</v>
      </c>
      <c r="T17" s="27" t="s">
        <v>1</v>
      </c>
      <c r="U17" s="27" t="s">
        <v>1</v>
      </c>
      <c r="V17" s="28" t="s">
        <v>1</v>
      </c>
      <c r="W17" s="28" t="s">
        <v>1</v>
      </c>
      <c r="X17" s="28" t="s">
        <v>1</v>
      </c>
      <c r="Y17" s="28" t="s">
        <v>1</v>
      </c>
      <c r="Z17" s="28" t="s">
        <v>1</v>
      </c>
      <c r="AA17" s="28" t="s">
        <v>1</v>
      </c>
      <c r="AB17" s="28" t="s">
        <v>1</v>
      </c>
      <c r="AC17" s="28" t="s">
        <v>1</v>
      </c>
      <c r="AD17" s="28" t="s">
        <v>1</v>
      </c>
      <c r="AE17" s="27" t="s">
        <v>1</v>
      </c>
      <c r="AF17" s="28" t="s">
        <v>1</v>
      </c>
      <c r="AG17" s="28" t="s">
        <v>1</v>
      </c>
      <c r="AH17" s="28" t="s">
        <v>1</v>
      </c>
      <c r="AI17" s="28" t="s">
        <v>1</v>
      </c>
      <c r="AJ17" s="28" t="s">
        <v>1</v>
      </c>
      <c r="AK17" s="28" t="s">
        <v>1</v>
      </c>
      <c r="AL17" s="28" t="s">
        <v>1</v>
      </c>
      <c r="AM17" s="28" t="s">
        <v>1</v>
      </c>
      <c r="AN17" s="28" t="s">
        <v>1</v>
      </c>
      <c r="AO17" s="28" t="s">
        <v>1</v>
      </c>
      <c r="AP17" s="28" t="s">
        <v>1</v>
      </c>
      <c r="AQ17" s="28" t="s">
        <v>1</v>
      </c>
      <c r="AR17" s="28" t="s">
        <v>1</v>
      </c>
      <c r="AS17" s="28" t="s">
        <v>1</v>
      </c>
      <c r="AT17" s="28" t="s">
        <v>1</v>
      </c>
      <c r="AU17" s="28" t="s">
        <v>1</v>
      </c>
      <c r="AV17" s="28" t="s">
        <v>1</v>
      </c>
      <c r="AW17" s="28" t="s">
        <v>1</v>
      </c>
      <c r="AX17" s="28" t="s">
        <v>1</v>
      </c>
      <c r="AY17" s="28" t="s">
        <v>1</v>
      </c>
      <c r="AZ17" s="28" t="s">
        <v>1</v>
      </c>
      <c r="BA17" s="28" t="s">
        <v>1</v>
      </c>
      <c r="BB17" s="28" t="s">
        <v>1</v>
      </c>
      <c r="BC17" s="28" t="s">
        <v>1</v>
      </c>
      <c r="BD17" s="28" t="s">
        <v>1</v>
      </c>
      <c r="BE17" s="28" t="s">
        <v>1</v>
      </c>
      <c r="BF17" s="28" t="s">
        <v>1</v>
      </c>
    </row>
    <row r="18" spans="1:58" ht="15" hidden="1" customHeight="1"/>
    <row r="19" spans="1:58" ht="15" hidden="1" customHeight="1"/>
    <row r="20" spans="1:58" ht="27" customHeight="1">
      <c r="A20" s="6" t="s">
        <v>1</v>
      </c>
      <c r="B20" s="27" t="s">
        <v>189</v>
      </c>
      <c r="C20" s="28" t="s">
        <v>190</v>
      </c>
      <c r="D20" s="27" t="s">
        <v>1</v>
      </c>
      <c r="E20" s="27" t="s">
        <v>1</v>
      </c>
      <c r="F20" s="27" t="s">
        <v>1</v>
      </c>
      <c r="G20" s="27" t="s">
        <v>1</v>
      </c>
      <c r="H20" s="27" t="s">
        <v>1</v>
      </c>
      <c r="I20" s="27" t="s">
        <v>1</v>
      </c>
      <c r="J20" s="27" t="s">
        <v>1</v>
      </c>
      <c r="K20" s="27" t="s">
        <v>1</v>
      </c>
      <c r="L20" s="27" t="s">
        <v>1</v>
      </c>
      <c r="M20" s="27" t="s">
        <v>1</v>
      </c>
      <c r="N20" s="27" t="s">
        <v>1</v>
      </c>
      <c r="O20" s="27" t="s">
        <v>1</v>
      </c>
      <c r="P20" s="27" t="s">
        <v>1</v>
      </c>
      <c r="Q20" s="27" t="s">
        <v>1</v>
      </c>
      <c r="R20" s="27" t="s">
        <v>1</v>
      </c>
      <c r="S20" s="27" t="s">
        <v>1</v>
      </c>
      <c r="T20" s="27" t="s">
        <v>1</v>
      </c>
      <c r="U20" s="27" t="s">
        <v>1</v>
      </c>
      <c r="V20" s="28" t="s">
        <v>1</v>
      </c>
      <c r="W20" s="28" t="s">
        <v>1</v>
      </c>
      <c r="X20" s="28" t="s">
        <v>1</v>
      </c>
      <c r="Y20" s="28" t="s">
        <v>1</v>
      </c>
      <c r="Z20" s="28" t="s">
        <v>1</v>
      </c>
      <c r="AA20" s="28" t="s">
        <v>1</v>
      </c>
      <c r="AB20" s="28" t="s">
        <v>1</v>
      </c>
      <c r="AC20" s="28" t="s">
        <v>1</v>
      </c>
      <c r="AD20" s="28" t="s">
        <v>1</v>
      </c>
      <c r="AE20" s="27" t="s">
        <v>1</v>
      </c>
      <c r="AF20" s="27" t="s">
        <v>1</v>
      </c>
      <c r="AG20" s="27" t="s">
        <v>1</v>
      </c>
      <c r="AH20" s="27" t="s">
        <v>1</v>
      </c>
      <c r="AI20" s="27" t="s">
        <v>1</v>
      </c>
      <c r="AJ20" s="27" t="s">
        <v>1</v>
      </c>
      <c r="AK20" s="27" t="s">
        <v>1</v>
      </c>
      <c r="AL20" s="27" t="s">
        <v>1</v>
      </c>
      <c r="AM20" s="27" t="s">
        <v>1</v>
      </c>
      <c r="AN20" s="27" t="s">
        <v>1</v>
      </c>
      <c r="AO20" s="27" t="s">
        <v>1</v>
      </c>
      <c r="AP20" s="27" t="s">
        <v>1</v>
      </c>
      <c r="AQ20" s="27" t="s">
        <v>1</v>
      </c>
      <c r="AR20" s="162">
        <v>0</v>
      </c>
      <c r="AS20" s="162">
        <v>0</v>
      </c>
      <c r="AT20" s="162">
        <v>0</v>
      </c>
      <c r="AU20" s="162">
        <v>0</v>
      </c>
      <c r="AV20" s="162">
        <v>170000</v>
      </c>
      <c r="AW20" s="162">
        <f>'1П'!S248</f>
        <v>4060</v>
      </c>
      <c r="AX20" s="162">
        <v>0</v>
      </c>
      <c r="AY20" s="162">
        <v>130000</v>
      </c>
      <c r="AZ20" s="162">
        <f>'1П'!T248</f>
        <v>7001</v>
      </c>
      <c r="BA20" s="162">
        <v>0</v>
      </c>
      <c r="BB20" s="162">
        <v>50000</v>
      </c>
      <c r="BC20" s="162">
        <v>4740</v>
      </c>
      <c r="BD20" s="162">
        <v>0</v>
      </c>
      <c r="BE20" s="162">
        <v>50000</v>
      </c>
      <c r="BF20" s="162">
        <v>5120</v>
      </c>
    </row>
    <row r="21" spans="1:58" ht="15" hidden="1" customHeight="1"/>
    <row r="22" spans="1:58" ht="15" hidden="1" customHeight="1"/>
    <row r="23" spans="1:58" ht="15" customHeight="1">
      <c r="B23" s="3" t="s">
        <v>1</v>
      </c>
      <c r="C23" s="3" t="s">
        <v>1</v>
      </c>
      <c r="D23" s="3" t="s">
        <v>1</v>
      </c>
      <c r="E23" s="3" t="s">
        <v>1</v>
      </c>
      <c r="F23" s="3" t="s">
        <v>1</v>
      </c>
      <c r="G23" s="3" t="s">
        <v>1</v>
      </c>
      <c r="H23" s="3" t="s">
        <v>1</v>
      </c>
      <c r="I23" s="3" t="s">
        <v>1</v>
      </c>
      <c r="J23" s="3" t="s">
        <v>1</v>
      </c>
    </row>
    <row r="24" spans="1:58" ht="37.5" customHeight="1">
      <c r="B24" s="3" t="s">
        <v>1</v>
      </c>
      <c r="C24" s="3" t="s">
        <v>1</v>
      </c>
      <c r="D24" s="3" t="s">
        <v>1</v>
      </c>
      <c r="E24" s="3" t="s">
        <v>1</v>
      </c>
      <c r="F24" s="3" t="s">
        <v>1</v>
      </c>
      <c r="G24" s="3" t="s">
        <v>1</v>
      </c>
      <c r="H24" s="3" t="s">
        <v>1</v>
      </c>
      <c r="I24" s="3" t="s">
        <v>1</v>
      </c>
      <c r="J24" s="3" t="s">
        <v>1</v>
      </c>
    </row>
    <row r="25" spans="1:58" ht="61.5" customHeight="1">
      <c r="B25" s="601" t="s">
        <v>67</v>
      </c>
      <c r="C25" s="601"/>
      <c r="D25" s="601"/>
      <c r="E25" s="601"/>
      <c r="F25" s="601"/>
      <c r="G25" s="3" t="s">
        <v>1</v>
      </c>
      <c r="H25" s="3" t="s">
        <v>1</v>
      </c>
      <c r="I25" s="649" t="s">
        <v>1436</v>
      </c>
      <c r="J25" s="649"/>
      <c r="K25" s="649"/>
      <c r="L25" s="649"/>
      <c r="M25" s="649"/>
    </row>
    <row r="26" spans="1:58" ht="45" customHeight="1">
      <c r="B26" s="571" t="s">
        <v>1</v>
      </c>
      <c r="C26" s="571"/>
      <c r="D26" s="571"/>
      <c r="E26" s="571"/>
      <c r="F26" s="571"/>
      <c r="G26" s="15" t="s">
        <v>1</v>
      </c>
      <c r="H26" s="15" t="s">
        <v>1</v>
      </c>
      <c r="I26" s="29" t="s">
        <v>1</v>
      </c>
      <c r="J26" s="29"/>
    </row>
    <row r="27" spans="1:58" ht="45" customHeight="1">
      <c r="B27" s="601" t="s">
        <v>69</v>
      </c>
      <c r="C27" s="601"/>
      <c r="D27" s="601"/>
      <c r="E27" s="601"/>
      <c r="F27" s="601"/>
      <c r="G27" s="3" t="s">
        <v>1</v>
      </c>
      <c r="H27" s="3" t="s">
        <v>1</v>
      </c>
      <c r="I27" s="649" t="s">
        <v>1436</v>
      </c>
      <c r="J27" s="649"/>
      <c r="K27" s="649"/>
      <c r="L27" s="649"/>
      <c r="M27" s="649"/>
    </row>
    <row r="28" spans="1:58" ht="45" customHeight="1">
      <c r="B28" s="15" t="s">
        <v>1</v>
      </c>
      <c r="C28" s="15" t="s">
        <v>1</v>
      </c>
      <c r="D28" s="15" t="s">
        <v>1</v>
      </c>
      <c r="E28" s="15" t="s">
        <v>1</v>
      </c>
      <c r="F28" s="15" t="s">
        <v>1</v>
      </c>
      <c r="G28" s="15" t="s">
        <v>1</v>
      </c>
      <c r="H28" s="15" t="s">
        <v>1</v>
      </c>
      <c r="I28" s="15" t="s">
        <v>1</v>
      </c>
      <c r="J28" s="15" t="s">
        <v>1</v>
      </c>
    </row>
    <row r="29" spans="1:58" ht="15" customHeight="1">
      <c r="B29" s="601" t="s">
        <v>70</v>
      </c>
      <c r="C29" s="601"/>
      <c r="D29" s="601"/>
      <c r="E29" s="601"/>
      <c r="F29" s="601"/>
      <c r="G29" s="601"/>
      <c r="H29" s="601"/>
      <c r="I29" s="601"/>
      <c r="J29" s="601"/>
    </row>
  </sheetData>
  <mergeCells count="86">
    <mergeCell ref="I25:M25"/>
    <mergeCell ref="I27:M27"/>
    <mergeCell ref="B5:F5"/>
    <mergeCell ref="B1:E1"/>
    <mergeCell ref="F1:I1"/>
    <mergeCell ref="B2:F2"/>
    <mergeCell ref="B3:F3"/>
    <mergeCell ref="B4:F4"/>
    <mergeCell ref="G14:G16"/>
    <mergeCell ref="B6:F6"/>
    <mergeCell ref="B7:F7"/>
    <mergeCell ref="B9:J9"/>
    <mergeCell ref="B11:J11"/>
    <mergeCell ref="B12:J12"/>
    <mergeCell ref="B13:J13"/>
    <mergeCell ref="B14:B16"/>
    <mergeCell ref="C14:C16"/>
    <mergeCell ref="D14:D16"/>
    <mergeCell ref="E14:E16"/>
    <mergeCell ref="F14:F16"/>
    <mergeCell ref="H14:H16"/>
    <mergeCell ref="V14:X14"/>
    <mergeCell ref="I15:I16"/>
    <mergeCell ref="J15:J16"/>
    <mergeCell ref="K15:K16"/>
    <mergeCell ref="L15:L16"/>
    <mergeCell ref="I14:N14"/>
    <mergeCell ref="O14:Q14"/>
    <mergeCell ref="R14:T14"/>
    <mergeCell ref="U14:U16"/>
    <mergeCell ref="BD14:BF14"/>
    <mergeCell ref="Y14:AA14"/>
    <mergeCell ref="AB14:AD14"/>
    <mergeCell ref="AE14:AE16"/>
    <mergeCell ref="AF14:AH14"/>
    <mergeCell ref="AI14:AK14"/>
    <mergeCell ref="AL14:AN14"/>
    <mergeCell ref="Z15:Z16"/>
    <mergeCell ref="AA15:AA16"/>
    <mergeCell ref="AB15:AB16"/>
    <mergeCell ref="AC15:AC16"/>
    <mergeCell ref="AO14:AQ14"/>
    <mergeCell ref="AR14:AT14"/>
    <mergeCell ref="AU14:AW14"/>
    <mergeCell ref="AX14:AZ14"/>
    <mergeCell ref="BA14:BC14"/>
    <mergeCell ref="Y15:Y16"/>
    <mergeCell ref="M15:M16"/>
    <mergeCell ref="N15:N16"/>
    <mergeCell ref="O15:O16"/>
    <mergeCell ref="P15:P16"/>
    <mergeCell ref="Q15:Q16"/>
    <mergeCell ref="R15:R16"/>
    <mergeCell ref="S15:S16"/>
    <mergeCell ref="T15:T16"/>
    <mergeCell ref="V15:V16"/>
    <mergeCell ref="W15:W16"/>
    <mergeCell ref="X15:X16"/>
    <mergeCell ref="AT15:AT16"/>
    <mergeCell ref="AD15:AD16"/>
    <mergeCell ref="AF15:AG15"/>
    <mergeCell ref="AH15:AH16"/>
    <mergeCell ref="AI15:AJ15"/>
    <mergeCell ref="AK15:AK16"/>
    <mergeCell ref="AL15:AM15"/>
    <mergeCell ref="BB15:BB16"/>
    <mergeCell ref="BC15:BC16"/>
    <mergeCell ref="BD15:BD16"/>
    <mergeCell ref="BE15:BE16"/>
    <mergeCell ref="BF15:BF16"/>
    <mergeCell ref="B25:F25"/>
    <mergeCell ref="B26:F26"/>
    <mergeCell ref="B27:F27"/>
    <mergeCell ref="B29:J29"/>
    <mergeCell ref="BA15:BA16"/>
    <mergeCell ref="AU15:AU16"/>
    <mergeCell ref="AV15:AV16"/>
    <mergeCell ref="AW15:AW16"/>
    <mergeCell ref="AX15:AX16"/>
    <mergeCell ref="AY15:AY16"/>
    <mergeCell ref="AZ15:AZ16"/>
    <mergeCell ref="AN15:AN16"/>
    <mergeCell ref="AO15:AP15"/>
    <mergeCell ref="AQ15:AQ16"/>
    <mergeCell ref="AR15:AR16"/>
    <mergeCell ref="AS15:AS16"/>
  </mergeCells>
  <pageMargins left="0.70866141732283472" right="0.70866141732283472" top="0.74803149606299213" bottom="0.74803149606299213" header="0.31496062992125984" footer="0.31496062992125984"/>
  <pageSetup paperSize="9" scale="49" orientation="landscape" r:id="rId1"/>
  <colBreaks count="1" manualBreakCount="1">
    <brk id="25"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B1" workbookViewId="0">
      <selection activeCell="B12" sqref="B12:F13"/>
    </sheetView>
  </sheetViews>
  <sheetFormatPr defaultRowHeight="15" customHeight="1"/>
  <cols>
    <col min="1" max="1" width="3.28515625" style="2" hidden="1" customWidth="1"/>
    <col min="2" max="2" width="27.28515625" style="2" customWidth="1"/>
    <col min="3" max="3" width="51.140625" style="2" customWidth="1"/>
    <col min="4" max="4" width="27.5703125" style="2" customWidth="1"/>
    <col min="5" max="5" width="28.140625" style="2" customWidth="1"/>
    <col min="6" max="6" width="32" style="2" customWidth="1"/>
    <col min="7" max="16384" width="9.140625" style="2"/>
  </cols>
  <sheetData>
    <row r="1" spans="1:6" ht="15" customHeight="1">
      <c r="A1" s="15" t="s">
        <v>1</v>
      </c>
      <c r="B1" s="571" t="s">
        <v>0</v>
      </c>
      <c r="C1" s="571"/>
      <c r="D1" s="15" t="s">
        <v>1</v>
      </c>
      <c r="E1" s="15" t="s">
        <v>1</v>
      </c>
      <c r="F1" s="15" t="s">
        <v>1</v>
      </c>
    </row>
    <row r="2" spans="1:6" ht="15" customHeight="1">
      <c r="A2" s="15" t="s">
        <v>1</v>
      </c>
      <c r="B2" s="601" t="s">
        <v>3</v>
      </c>
      <c r="C2" s="601"/>
      <c r="D2" s="601"/>
      <c r="E2" s="15" t="s">
        <v>1</v>
      </c>
      <c r="F2" s="15" t="s">
        <v>1</v>
      </c>
    </row>
    <row r="3" spans="1:6" ht="15" customHeight="1">
      <c r="A3" s="15" t="s">
        <v>1</v>
      </c>
      <c r="B3" s="601" t="s">
        <v>5</v>
      </c>
      <c r="C3" s="601"/>
      <c r="D3" s="601"/>
      <c r="E3" s="15" t="s">
        <v>1</v>
      </c>
      <c r="F3" s="15" t="s">
        <v>1</v>
      </c>
    </row>
    <row r="4" spans="1:6" ht="15" customHeight="1">
      <c r="A4" s="15" t="s">
        <v>1</v>
      </c>
      <c r="B4" s="601" t="s">
        <v>7</v>
      </c>
      <c r="C4" s="601"/>
      <c r="D4" s="601"/>
      <c r="E4" s="15" t="s">
        <v>1</v>
      </c>
      <c r="F4" s="15" t="s">
        <v>1</v>
      </c>
    </row>
    <row r="5" spans="1:6" ht="15" customHeight="1">
      <c r="A5" s="15" t="s">
        <v>1</v>
      </c>
      <c r="B5" s="601" t="s">
        <v>9</v>
      </c>
      <c r="C5" s="601"/>
      <c r="D5" s="601"/>
      <c r="E5" s="15" t="s">
        <v>1</v>
      </c>
      <c r="F5" s="15" t="s">
        <v>1</v>
      </c>
    </row>
    <row r="6" spans="1:6" ht="15" customHeight="1">
      <c r="A6" s="15" t="s">
        <v>1</v>
      </c>
      <c r="B6" s="601" t="s">
        <v>11</v>
      </c>
      <c r="C6" s="601"/>
      <c r="D6" s="601"/>
      <c r="E6" s="15" t="s">
        <v>1</v>
      </c>
      <c r="F6" s="15" t="s">
        <v>1</v>
      </c>
    </row>
    <row r="7" spans="1:6" ht="15" customHeight="1">
      <c r="A7" s="15" t="s">
        <v>1</v>
      </c>
      <c r="B7" s="601" t="s">
        <v>13</v>
      </c>
      <c r="C7" s="601"/>
      <c r="D7" s="601"/>
      <c r="E7" s="15" t="s">
        <v>1</v>
      </c>
      <c r="F7" s="15" t="s">
        <v>1</v>
      </c>
    </row>
    <row r="8" spans="1:6" ht="15" customHeight="1">
      <c r="A8" s="15" t="s">
        <v>1</v>
      </c>
      <c r="B8" s="15" t="s">
        <v>1</v>
      </c>
      <c r="C8" s="15" t="s">
        <v>1</v>
      </c>
      <c r="D8" s="15" t="s">
        <v>1</v>
      </c>
      <c r="E8" s="15" t="s">
        <v>1</v>
      </c>
      <c r="F8" s="15" t="s">
        <v>1</v>
      </c>
    </row>
    <row r="9" spans="1:6" ht="18.75" customHeight="1">
      <c r="A9" s="15" t="s">
        <v>1</v>
      </c>
      <c r="B9" s="604" t="s">
        <v>191</v>
      </c>
      <c r="C9" s="604"/>
      <c r="D9" s="604"/>
      <c r="E9" s="604"/>
      <c r="F9" s="604"/>
    </row>
    <row r="10" spans="1:6" ht="15.75" customHeight="1">
      <c r="A10" s="15" t="s">
        <v>1</v>
      </c>
      <c r="B10" s="4" t="s">
        <v>1</v>
      </c>
      <c r="C10" s="4" t="s">
        <v>1</v>
      </c>
      <c r="D10" s="15" t="s">
        <v>1</v>
      </c>
      <c r="E10" s="15" t="s">
        <v>1</v>
      </c>
      <c r="F10" s="4" t="s">
        <v>192</v>
      </c>
    </row>
    <row r="11" spans="1:6" ht="15.75" customHeight="1">
      <c r="A11" s="15" t="s">
        <v>1</v>
      </c>
      <c r="B11" s="601" t="s">
        <v>18</v>
      </c>
      <c r="C11" s="601"/>
      <c r="D11" s="601"/>
      <c r="E11" s="601"/>
      <c r="F11" s="601"/>
    </row>
    <row r="12" spans="1:6" ht="15.75" customHeight="1">
      <c r="A12" s="15" t="s">
        <v>1</v>
      </c>
      <c r="B12" s="601" t="str">
        <f>ОС!A12</f>
        <v>Наименование организации : АО "НИИ "ГИДРОПРИБОР"</v>
      </c>
      <c r="C12" s="601"/>
      <c r="D12" s="601"/>
      <c r="E12" s="601"/>
      <c r="F12" s="601"/>
    </row>
    <row r="13" spans="1:6" ht="15.75" customHeight="1">
      <c r="A13" s="15" t="s">
        <v>1</v>
      </c>
      <c r="B13" s="601" t="str">
        <f>ОС!A13</f>
        <v>Планируемый период: 2020 - 2024 годы. Версия: 1</v>
      </c>
      <c r="C13" s="601"/>
      <c r="D13" s="601"/>
      <c r="E13" s="601"/>
      <c r="F13" s="601"/>
    </row>
    <row r="14" spans="1:6" ht="15.75" customHeight="1">
      <c r="A14" s="6" t="s">
        <v>1</v>
      </c>
      <c r="B14" s="22" t="s">
        <v>193</v>
      </c>
      <c r="C14" s="22" t="s">
        <v>194</v>
      </c>
      <c r="D14" s="22" t="s">
        <v>80</v>
      </c>
      <c r="E14" s="22" t="s">
        <v>195</v>
      </c>
      <c r="F14" s="22" t="s">
        <v>196</v>
      </c>
    </row>
    <row r="15" spans="1:6" ht="60" customHeight="1">
      <c r="A15" s="6" t="s">
        <v>1</v>
      </c>
      <c r="B15" s="6" t="s">
        <v>197</v>
      </c>
      <c r="C15" s="6" t="s">
        <v>198</v>
      </c>
      <c r="D15" s="30" t="s">
        <v>1</v>
      </c>
      <c r="E15" s="30" t="s">
        <v>1</v>
      </c>
      <c r="F15" s="30" t="s">
        <v>1</v>
      </c>
    </row>
    <row r="16" spans="1:6" ht="75" customHeight="1">
      <c r="A16" s="6" t="s">
        <v>1</v>
      </c>
      <c r="B16" s="6" t="s">
        <v>199</v>
      </c>
      <c r="C16" s="6" t="s">
        <v>200</v>
      </c>
      <c r="D16" s="30" t="s">
        <v>1</v>
      </c>
      <c r="E16" s="30" t="s">
        <v>1</v>
      </c>
      <c r="F16" s="30" t="s">
        <v>1</v>
      </c>
    </row>
    <row r="17" spans="2:6" ht="15" customHeight="1">
      <c r="B17" s="686" t="s">
        <v>201</v>
      </c>
      <c r="C17" s="686"/>
      <c r="D17" s="686"/>
      <c r="E17" s="686"/>
      <c r="F17" s="686"/>
    </row>
    <row r="18" spans="2:6" ht="15" customHeight="1">
      <c r="B18" s="671" t="s">
        <v>202</v>
      </c>
      <c r="C18" s="671"/>
      <c r="D18" s="671"/>
      <c r="E18" s="671"/>
      <c r="F18" s="671"/>
    </row>
    <row r="19" spans="2:6" ht="15" customHeight="1">
      <c r="B19" s="671" t="s">
        <v>203</v>
      </c>
      <c r="C19" s="671"/>
      <c r="D19" s="671"/>
      <c r="E19" s="671"/>
      <c r="F19" s="671"/>
    </row>
    <row r="20" spans="2:6" ht="15" customHeight="1">
      <c r="B20" s="671" t="s">
        <v>204</v>
      </c>
      <c r="C20" s="671"/>
      <c r="D20" s="671"/>
      <c r="E20" s="671"/>
      <c r="F20" s="671"/>
    </row>
    <row r="21" spans="2:6" ht="15" customHeight="1">
      <c r="B21" s="671" t="s">
        <v>205</v>
      </c>
      <c r="C21" s="671"/>
      <c r="D21" s="671"/>
      <c r="E21" s="671"/>
      <c r="F21" s="671"/>
    </row>
    <row r="22" spans="2:6" ht="15" customHeight="1">
      <c r="B22" s="671" t="s">
        <v>206</v>
      </c>
      <c r="C22" s="671"/>
      <c r="D22" s="671"/>
      <c r="E22" s="671"/>
      <c r="F22" s="671"/>
    </row>
    <row r="23" spans="2:6" ht="27" customHeight="1">
      <c r="B23" s="671" t="s">
        <v>207</v>
      </c>
      <c r="C23" s="671"/>
      <c r="D23" s="671"/>
      <c r="E23" s="671"/>
      <c r="F23" s="671"/>
    </row>
    <row r="24" spans="2:6" ht="15" customHeight="1">
      <c r="B24" s="671" t="s">
        <v>208</v>
      </c>
      <c r="C24" s="671"/>
      <c r="D24" s="671"/>
      <c r="E24" s="671"/>
      <c r="F24" s="671"/>
    </row>
    <row r="25" spans="2:6" ht="15" customHeight="1">
      <c r="B25" s="15" t="s">
        <v>1</v>
      </c>
      <c r="C25" s="15" t="s">
        <v>1</v>
      </c>
      <c r="D25" s="15" t="s">
        <v>1</v>
      </c>
      <c r="E25" s="15" t="s">
        <v>1</v>
      </c>
      <c r="F25" s="15" t="s">
        <v>1</v>
      </c>
    </row>
    <row r="26" spans="2:6" ht="15" customHeight="1">
      <c r="B26" s="15" t="s">
        <v>1</v>
      </c>
      <c r="C26" s="15" t="s">
        <v>1</v>
      </c>
      <c r="D26" s="15" t="s">
        <v>1</v>
      </c>
      <c r="E26" s="15" t="s">
        <v>1</v>
      </c>
      <c r="F26" s="15" t="s">
        <v>1</v>
      </c>
    </row>
    <row r="27" spans="2:6" ht="15" customHeight="1">
      <c r="B27" s="601" t="s">
        <v>67</v>
      </c>
      <c r="C27" s="601"/>
      <c r="D27" s="601"/>
      <c r="E27" s="15" t="s">
        <v>68</v>
      </c>
      <c r="F27" s="15" t="s">
        <v>1</v>
      </c>
    </row>
    <row r="28" spans="2:6" ht="15" customHeight="1">
      <c r="B28" s="571" t="s">
        <v>1</v>
      </c>
      <c r="C28" s="571"/>
      <c r="D28" s="571"/>
      <c r="E28" s="15" t="s">
        <v>1</v>
      </c>
      <c r="F28" s="15" t="s">
        <v>1</v>
      </c>
    </row>
    <row r="29" spans="2:6" ht="15" customHeight="1">
      <c r="B29" s="601" t="s">
        <v>69</v>
      </c>
      <c r="C29" s="601"/>
      <c r="D29" s="601"/>
      <c r="E29" s="15" t="s">
        <v>68</v>
      </c>
      <c r="F29" s="15" t="s">
        <v>1</v>
      </c>
    </row>
    <row r="30" spans="2:6" ht="15" customHeight="1">
      <c r="B30" s="15" t="s">
        <v>1</v>
      </c>
      <c r="C30" s="15" t="s">
        <v>1</v>
      </c>
      <c r="D30" s="15" t="s">
        <v>1</v>
      </c>
      <c r="E30" s="15" t="s">
        <v>1</v>
      </c>
      <c r="F30" s="15" t="s">
        <v>1</v>
      </c>
    </row>
    <row r="31" spans="2:6" ht="15" customHeight="1">
      <c r="B31" s="601" t="s">
        <v>70</v>
      </c>
      <c r="C31" s="601"/>
      <c r="D31" s="601"/>
      <c r="E31" s="601"/>
      <c r="F31" s="15" t="s">
        <v>1</v>
      </c>
    </row>
  </sheetData>
  <mergeCells count="23">
    <mergeCell ref="B6:D6"/>
    <mergeCell ref="B1:C1"/>
    <mergeCell ref="B2:D2"/>
    <mergeCell ref="B3:D3"/>
    <mergeCell ref="B4:D4"/>
    <mergeCell ref="B5:D5"/>
    <mergeCell ref="B23:F23"/>
    <mergeCell ref="B7:D7"/>
    <mergeCell ref="B9:F9"/>
    <mergeCell ref="B11:F11"/>
    <mergeCell ref="B12:F12"/>
    <mergeCell ref="B13:F13"/>
    <mergeCell ref="B17:F17"/>
    <mergeCell ref="B18:F18"/>
    <mergeCell ref="B19:F19"/>
    <mergeCell ref="B20:F20"/>
    <mergeCell ref="B21:F21"/>
    <mergeCell ref="B22:F22"/>
    <mergeCell ref="B24:F24"/>
    <mergeCell ref="B27:D27"/>
    <mergeCell ref="B28:D28"/>
    <mergeCell ref="B29:D29"/>
    <mergeCell ref="B31:E31"/>
  </mergeCells>
  <pageMargins left="0.7" right="0.7" top="0.75" bottom="0.75" header="0.3" footer="0.3"/>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view="pageBreakPreview" topLeftCell="B13" zoomScale="80" zoomScaleNormal="100" zoomScaleSheetLayoutView="80" workbookViewId="0">
      <selection activeCell="V30" sqref="V30"/>
    </sheetView>
  </sheetViews>
  <sheetFormatPr defaultRowHeight="15" customHeight="1"/>
  <cols>
    <col min="1" max="1" width="3.28515625" style="158" hidden="1" customWidth="1"/>
    <col min="2" max="2" width="5.85546875" style="158" customWidth="1"/>
    <col min="3" max="3" width="26.28515625" style="158" customWidth="1"/>
    <col min="4" max="4" width="10.28515625" style="158" customWidth="1"/>
    <col min="5" max="6" width="9.42578125" style="158" customWidth="1"/>
    <col min="7" max="9" width="10.42578125" style="158" customWidth="1"/>
    <col min="10" max="13" width="11.140625" style="158" customWidth="1"/>
    <col min="14" max="16" width="10.28515625" style="158" customWidth="1"/>
    <col min="17" max="17" width="13.42578125" style="158" customWidth="1"/>
    <col min="18" max="18" width="10.42578125" style="158" customWidth="1"/>
    <col min="19" max="19" width="9.42578125" style="158" customWidth="1"/>
    <col min="20" max="22" width="13.7109375" style="158" customWidth="1"/>
    <col min="23" max="16384" width="9.140625" style="158"/>
  </cols>
  <sheetData>
    <row r="1" spans="1:22" ht="15" customHeight="1">
      <c r="A1" s="320" t="s">
        <v>1</v>
      </c>
      <c r="B1" s="649" t="s">
        <v>0</v>
      </c>
      <c r="C1" s="649"/>
      <c r="D1" s="649"/>
      <c r="E1" s="649"/>
      <c r="F1" s="649"/>
      <c r="G1" s="649"/>
      <c r="H1" s="649"/>
      <c r="I1" s="649" t="s">
        <v>1</v>
      </c>
      <c r="J1" s="649"/>
      <c r="K1" s="320" t="s">
        <v>1</v>
      </c>
      <c r="L1" s="320"/>
      <c r="M1" s="320" t="s">
        <v>1</v>
      </c>
      <c r="N1" s="320" t="s">
        <v>1</v>
      </c>
      <c r="O1" s="320" t="s">
        <v>1</v>
      </c>
      <c r="P1" s="320" t="s">
        <v>1</v>
      </c>
      <c r="Q1" s="320" t="s">
        <v>1</v>
      </c>
      <c r="R1" s="320" t="s">
        <v>1</v>
      </c>
      <c r="S1" s="320" t="s">
        <v>1</v>
      </c>
      <c r="T1" s="320" t="s">
        <v>1</v>
      </c>
      <c r="U1" s="320" t="s">
        <v>1</v>
      </c>
      <c r="V1" s="320" t="s">
        <v>1</v>
      </c>
    </row>
    <row r="2" spans="1:22" ht="15" customHeight="1">
      <c r="A2" s="320" t="s">
        <v>1</v>
      </c>
      <c r="B2" s="655" t="s">
        <v>3</v>
      </c>
      <c r="C2" s="655"/>
      <c r="D2" s="655"/>
      <c r="E2" s="655"/>
      <c r="F2" s="655"/>
      <c r="G2" s="320" t="s">
        <v>1</v>
      </c>
      <c r="H2" s="320" t="s">
        <v>1</v>
      </c>
      <c r="I2" s="320" t="s">
        <v>1</v>
      </c>
      <c r="J2" s="320" t="s">
        <v>1</v>
      </c>
      <c r="K2" s="320" t="s">
        <v>1</v>
      </c>
      <c r="L2" s="320"/>
      <c r="M2" s="320" t="s">
        <v>1</v>
      </c>
      <c r="N2" s="320" t="s">
        <v>1</v>
      </c>
      <c r="O2" s="320" t="s">
        <v>1</v>
      </c>
      <c r="P2" s="320" t="s">
        <v>1</v>
      </c>
      <c r="Q2" s="320" t="s">
        <v>1</v>
      </c>
      <c r="R2" s="320" t="s">
        <v>1</v>
      </c>
      <c r="S2" s="320" t="s">
        <v>1</v>
      </c>
      <c r="T2" s="320" t="s">
        <v>1</v>
      </c>
      <c r="U2" s="320" t="s">
        <v>1</v>
      </c>
      <c r="V2" s="320" t="s">
        <v>1</v>
      </c>
    </row>
    <row r="3" spans="1:22" ht="15" customHeight="1">
      <c r="A3" s="320" t="s">
        <v>1</v>
      </c>
      <c r="B3" s="655" t="s">
        <v>5</v>
      </c>
      <c r="C3" s="655"/>
      <c r="D3" s="655"/>
      <c r="E3" s="655"/>
      <c r="F3" s="655"/>
      <c r="G3" s="320" t="s">
        <v>1</v>
      </c>
      <c r="H3" s="320" t="s">
        <v>1</v>
      </c>
      <c r="I3" s="320" t="s">
        <v>1</v>
      </c>
      <c r="J3" s="320" t="s">
        <v>1</v>
      </c>
      <c r="K3" s="320" t="s">
        <v>1</v>
      </c>
      <c r="L3" s="320"/>
      <c r="M3" s="320" t="s">
        <v>1</v>
      </c>
      <c r="N3" s="320" t="s">
        <v>1</v>
      </c>
      <c r="O3" s="320" t="s">
        <v>1</v>
      </c>
      <c r="P3" s="320" t="s">
        <v>1</v>
      </c>
      <c r="Q3" s="320" t="s">
        <v>1</v>
      </c>
      <c r="R3" s="320" t="s">
        <v>1</v>
      </c>
      <c r="S3" s="320" t="s">
        <v>1</v>
      </c>
      <c r="T3" s="320" t="s">
        <v>1</v>
      </c>
      <c r="U3" s="320" t="s">
        <v>1</v>
      </c>
      <c r="V3" s="320" t="s">
        <v>1</v>
      </c>
    </row>
    <row r="4" spans="1:22" ht="15" customHeight="1">
      <c r="A4" s="320" t="s">
        <v>1</v>
      </c>
      <c r="B4" s="655" t="s">
        <v>7</v>
      </c>
      <c r="C4" s="655"/>
      <c r="D4" s="655"/>
      <c r="E4" s="655"/>
      <c r="F4" s="655"/>
      <c r="G4" s="320" t="s">
        <v>1</v>
      </c>
      <c r="H4" s="320" t="s">
        <v>1</v>
      </c>
      <c r="I4" s="320" t="s">
        <v>1</v>
      </c>
      <c r="J4" s="320" t="s">
        <v>1</v>
      </c>
      <c r="K4" s="320" t="s">
        <v>1</v>
      </c>
      <c r="L4" s="320"/>
      <c r="M4" s="320" t="s">
        <v>1</v>
      </c>
      <c r="N4" s="320" t="s">
        <v>1</v>
      </c>
      <c r="O4" s="320" t="s">
        <v>1</v>
      </c>
      <c r="P4" s="320" t="s">
        <v>1</v>
      </c>
      <c r="Q4" s="320" t="s">
        <v>1</v>
      </c>
      <c r="R4" s="320" t="s">
        <v>1</v>
      </c>
      <c r="S4" s="320" t="s">
        <v>1</v>
      </c>
      <c r="T4" s="320" t="s">
        <v>1</v>
      </c>
      <c r="U4" s="320" t="s">
        <v>1</v>
      </c>
      <c r="V4" s="320" t="s">
        <v>1</v>
      </c>
    </row>
    <row r="5" spans="1:22" ht="15" customHeight="1">
      <c r="A5" s="320" t="s">
        <v>1</v>
      </c>
      <c r="B5" s="655" t="s">
        <v>9</v>
      </c>
      <c r="C5" s="655"/>
      <c r="D5" s="655"/>
      <c r="E5" s="655"/>
      <c r="F5" s="655"/>
      <c r="G5" s="320" t="s">
        <v>1</v>
      </c>
      <c r="H5" s="320" t="s">
        <v>1</v>
      </c>
      <c r="I5" s="320" t="s">
        <v>1</v>
      </c>
      <c r="J5" s="320" t="s">
        <v>1</v>
      </c>
      <c r="K5" s="320" t="s">
        <v>1</v>
      </c>
      <c r="L5" s="320"/>
      <c r="M5" s="320" t="s">
        <v>1</v>
      </c>
      <c r="N5" s="320" t="s">
        <v>1</v>
      </c>
      <c r="O5" s="320" t="s">
        <v>1</v>
      </c>
      <c r="P5" s="320" t="s">
        <v>1</v>
      </c>
      <c r="Q5" s="320" t="s">
        <v>1</v>
      </c>
      <c r="R5" s="320" t="s">
        <v>1</v>
      </c>
      <c r="S5" s="320" t="s">
        <v>1</v>
      </c>
      <c r="T5" s="320" t="s">
        <v>1</v>
      </c>
      <c r="U5" s="320" t="s">
        <v>1</v>
      </c>
      <c r="V5" s="320" t="s">
        <v>1</v>
      </c>
    </row>
    <row r="6" spans="1:22" ht="15" customHeight="1">
      <c r="A6" s="320" t="s">
        <v>1</v>
      </c>
      <c r="B6" s="655" t="s">
        <v>11</v>
      </c>
      <c r="C6" s="655"/>
      <c r="D6" s="655"/>
      <c r="E6" s="655"/>
      <c r="F6" s="655"/>
      <c r="G6" s="320" t="s">
        <v>1</v>
      </c>
      <c r="H6" s="320" t="s">
        <v>1</v>
      </c>
      <c r="I6" s="320" t="s">
        <v>1</v>
      </c>
      <c r="J6" s="320" t="s">
        <v>1</v>
      </c>
      <c r="K6" s="320" t="s">
        <v>1</v>
      </c>
      <c r="L6" s="320"/>
      <c r="M6" s="320" t="s">
        <v>1</v>
      </c>
      <c r="N6" s="320" t="s">
        <v>1</v>
      </c>
      <c r="O6" s="320" t="s">
        <v>1</v>
      </c>
      <c r="P6" s="320" t="s">
        <v>1</v>
      </c>
      <c r="Q6" s="320" t="s">
        <v>1</v>
      </c>
      <c r="R6" s="320" t="s">
        <v>1</v>
      </c>
      <c r="S6" s="320" t="s">
        <v>1</v>
      </c>
      <c r="T6" s="320" t="s">
        <v>1</v>
      </c>
      <c r="U6" s="320" t="s">
        <v>1</v>
      </c>
      <c r="V6" s="320" t="s">
        <v>1</v>
      </c>
    </row>
    <row r="7" spans="1:22" ht="15" customHeight="1">
      <c r="A7" s="320" t="s">
        <v>1</v>
      </c>
      <c r="B7" s="655" t="s">
        <v>13</v>
      </c>
      <c r="C7" s="655"/>
      <c r="D7" s="655"/>
      <c r="E7" s="655"/>
      <c r="F7" s="655"/>
      <c r="G7" s="320" t="s">
        <v>1</v>
      </c>
      <c r="H7" s="320" t="s">
        <v>1</v>
      </c>
      <c r="I7" s="320" t="s">
        <v>1</v>
      </c>
      <c r="J7" s="320" t="s">
        <v>1</v>
      </c>
      <c r="K7" s="320" t="s">
        <v>1</v>
      </c>
      <c r="L7" s="320"/>
      <c r="M7" s="320" t="s">
        <v>1</v>
      </c>
      <c r="N7" s="320" t="s">
        <v>1</v>
      </c>
      <c r="O7" s="320" t="s">
        <v>1</v>
      </c>
      <c r="P7" s="320" t="s">
        <v>1</v>
      </c>
      <c r="Q7" s="320" t="s">
        <v>1</v>
      </c>
      <c r="R7" s="320" t="s">
        <v>1</v>
      </c>
      <c r="S7" s="320" t="s">
        <v>1</v>
      </c>
      <c r="T7" s="320" t="s">
        <v>1</v>
      </c>
      <c r="U7" s="320" t="s">
        <v>1</v>
      </c>
      <c r="V7" s="320" t="s">
        <v>1</v>
      </c>
    </row>
    <row r="8" spans="1:22" ht="15" customHeight="1">
      <c r="A8" s="320" t="s">
        <v>1</v>
      </c>
      <c r="B8" s="320" t="s">
        <v>1</v>
      </c>
      <c r="C8" s="320" t="s">
        <v>1</v>
      </c>
      <c r="D8" s="320" t="s">
        <v>1</v>
      </c>
      <c r="E8" s="320" t="s">
        <v>1</v>
      </c>
      <c r="F8" s="320" t="s">
        <v>1</v>
      </c>
      <c r="G8" s="320" t="s">
        <v>1</v>
      </c>
      <c r="H8" s="320" t="s">
        <v>1</v>
      </c>
      <c r="I8" s="320" t="s">
        <v>1</v>
      </c>
      <c r="J8" s="320" t="s">
        <v>1</v>
      </c>
      <c r="K8" s="320" t="s">
        <v>1</v>
      </c>
      <c r="L8" s="320"/>
      <c r="M8" s="320" t="s">
        <v>1</v>
      </c>
      <c r="N8" s="320" t="s">
        <v>1</v>
      </c>
      <c r="O8" s="320" t="s">
        <v>1</v>
      </c>
      <c r="P8" s="320" t="s">
        <v>1</v>
      </c>
      <c r="Q8" s="320" t="s">
        <v>1</v>
      </c>
      <c r="R8" s="320" t="s">
        <v>1</v>
      </c>
      <c r="S8" s="320" t="s">
        <v>1</v>
      </c>
      <c r="T8" s="320" t="s">
        <v>1</v>
      </c>
      <c r="U8" s="320" t="s">
        <v>1</v>
      </c>
      <c r="V8" s="320" t="s">
        <v>1</v>
      </c>
    </row>
    <row r="9" spans="1:22" ht="18.75" customHeight="1">
      <c r="A9" s="320" t="s">
        <v>1</v>
      </c>
      <c r="B9" s="692" t="s">
        <v>209</v>
      </c>
      <c r="C9" s="692"/>
      <c r="D9" s="692"/>
      <c r="E9" s="692"/>
      <c r="F9" s="692"/>
      <c r="G9" s="692"/>
      <c r="H9" s="692"/>
      <c r="I9" s="692"/>
      <c r="J9" s="692"/>
      <c r="K9" s="692"/>
      <c r="L9" s="692"/>
      <c r="M9" s="692"/>
      <c r="N9" s="692"/>
      <c r="O9" s="692"/>
      <c r="P9" s="692"/>
      <c r="Q9" s="692"/>
      <c r="R9" s="692"/>
      <c r="S9" s="692"/>
      <c r="T9" s="692"/>
      <c r="U9" s="692"/>
      <c r="V9" s="692"/>
    </row>
    <row r="10" spans="1:22" ht="15.75" customHeight="1">
      <c r="A10" s="320" t="s">
        <v>1</v>
      </c>
      <c r="B10" s="321" t="s">
        <v>1</v>
      </c>
      <c r="C10" s="321" t="s">
        <v>1</v>
      </c>
      <c r="D10" s="320" t="s">
        <v>1</v>
      </c>
      <c r="E10" s="320" t="s">
        <v>1</v>
      </c>
      <c r="F10" s="320" t="s">
        <v>1</v>
      </c>
      <c r="G10" s="320" t="s">
        <v>1</v>
      </c>
      <c r="H10" s="320" t="s">
        <v>1</v>
      </c>
      <c r="I10" s="320" t="s">
        <v>1</v>
      </c>
      <c r="J10" s="320" t="s">
        <v>1</v>
      </c>
      <c r="K10" s="320" t="s">
        <v>1</v>
      </c>
      <c r="L10" s="320"/>
      <c r="M10" s="320" t="s">
        <v>1</v>
      </c>
      <c r="N10" s="320" t="s">
        <v>1</v>
      </c>
      <c r="O10" s="320" t="s">
        <v>1</v>
      </c>
      <c r="P10" s="320" t="s">
        <v>1</v>
      </c>
      <c r="Q10" s="320" t="s">
        <v>1</v>
      </c>
      <c r="R10" s="320" t="s">
        <v>1</v>
      </c>
      <c r="S10" s="320" t="s">
        <v>1</v>
      </c>
      <c r="T10" s="321" t="s">
        <v>1</v>
      </c>
      <c r="U10" s="693" t="s">
        <v>210</v>
      </c>
      <c r="V10" s="693"/>
    </row>
    <row r="11" spans="1:22" ht="15.75" customHeight="1">
      <c r="A11" s="320" t="s">
        <v>1</v>
      </c>
      <c r="B11" s="655" t="s">
        <v>18</v>
      </c>
      <c r="C11" s="655"/>
      <c r="D11" s="655"/>
      <c r="E11" s="655"/>
      <c r="F11" s="655"/>
      <c r="G11" s="655"/>
      <c r="H11" s="655"/>
      <c r="I11" s="655"/>
      <c r="J11" s="655"/>
      <c r="K11" s="655"/>
      <c r="L11" s="655"/>
      <c r="M11" s="655"/>
      <c r="N11" s="655"/>
      <c r="O11" s="655"/>
      <c r="P11" s="655"/>
      <c r="Q11" s="655"/>
      <c r="R11" s="655"/>
      <c r="S11" s="655"/>
      <c r="T11" s="655"/>
      <c r="U11" s="321" t="s">
        <v>1</v>
      </c>
      <c r="V11" s="321" t="s">
        <v>1</v>
      </c>
    </row>
    <row r="12" spans="1:22" ht="15.75" customHeight="1">
      <c r="A12" s="320" t="s">
        <v>1</v>
      </c>
      <c r="B12" s="655" t="str">
        <f>ОС!A12</f>
        <v>Наименование организации : АО "НИИ "ГИДРОПРИБОР"</v>
      </c>
      <c r="C12" s="655"/>
      <c r="D12" s="655"/>
      <c r="E12" s="655"/>
      <c r="F12" s="655"/>
      <c r="G12" s="655"/>
      <c r="H12" s="655"/>
      <c r="I12" s="655"/>
      <c r="J12" s="655"/>
      <c r="K12" s="655"/>
      <c r="L12" s="655"/>
      <c r="M12" s="655"/>
      <c r="N12" s="655"/>
      <c r="O12" s="655"/>
      <c r="P12" s="655"/>
      <c r="Q12" s="655"/>
      <c r="R12" s="655"/>
      <c r="S12" s="655"/>
      <c r="T12" s="655"/>
      <c r="U12" s="320" t="s">
        <v>1</v>
      </c>
      <c r="V12" s="320" t="s">
        <v>1</v>
      </c>
    </row>
    <row r="13" spans="1:22" ht="15.75" customHeight="1">
      <c r="A13" s="320" t="s">
        <v>1</v>
      </c>
      <c r="B13" s="655" t="str">
        <f>ОС!A13</f>
        <v>Планируемый период: 2020 - 2024 годы. Версия: 1</v>
      </c>
      <c r="C13" s="655"/>
      <c r="D13" s="655"/>
      <c r="E13" s="655"/>
      <c r="F13" s="655"/>
      <c r="G13" s="655"/>
      <c r="H13" s="655"/>
      <c r="I13" s="655"/>
      <c r="J13" s="655"/>
      <c r="K13" s="655"/>
      <c r="L13" s="655"/>
      <c r="M13" s="655"/>
      <c r="N13" s="655"/>
      <c r="O13" s="655"/>
      <c r="P13" s="655"/>
      <c r="Q13" s="655"/>
      <c r="R13" s="655"/>
      <c r="S13" s="655"/>
      <c r="T13" s="655"/>
      <c r="U13" s="320" t="s">
        <v>1</v>
      </c>
      <c r="V13" s="320" t="s">
        <v>1</v>
      </c>
    </row>
    <row r="14" spans="1:22" ht="15" customHeight="1">
      <c r="A14" s="322" t="s">
        <v>1</v>
      </c>
      <c r="B14" s="687" t="s">
        <v>21</v>
      </c>
      <c r="C14" s="687" t="s">
        <v>211</v>
      </c>
      <c r="D14" s="687" t="s">
        <v>79</v>
      </c>
      <c r="E14" s="689" t="s">
        <v>119</v>
      </c>
      <c r="F14" s="690"/>
      <c r="G14" s="691"/>
      <c r="H14" s="689" t="s">
        <v>1254</v>
      </c>
      <c r="I14" s="690"/>
      <c r="J14" s="691"/>
      <c r="K14" s="689" t="s">
        <v>121</v>
      </c>
      <c r="L14" s="690"/>
      <c r="M14" s="690"/>
      <c r="N14" s="691"/>
      <c r="O14" s="689" t="s">
        <v>122</v>
      </c>
      <c r="P14" s="690"/>
      <c r="Q14" s="691"/>
      <c r="R14" s="689" t="s">
        <v>123</v>
      </c>
      <c r="S14" s="690"/>
      <c r="T14" s="691"/>
      <c r="U14" s="145" t="s">
        <v>124</v>
      </c>
      <c r="V14" s="145" t="s">
        <v>1248</v>
      </c>
    </row>
    <row r="15" spans="1:22" ht="39" customHeight="1">
      <c r="A15" s="340" t="s">
        <v>1</v>
      </c>
      <c r="B15" s="688"/>
      <c r="C15" s="688"/>
      <c r="D15" s="688"/>
      <c r="E15" s="228" t="s">
        <v>93</v>
      </c>
      <c r="F15" s="228" t="s">
        <v>94</v>
      </c>
      <c r="G15" s="228" t="s">
        <v>212</v>
      </c>
      <c r="H15" s="228" t="s">
        <v>93</v>
      </c>
      <c r="I15" s="228" t="s">
        <v>94</v>
      </c>
      <c r="J15" s="228" t="s">
        <v>212</v>
      </c>
      <c r="K15" s="228" t="s">
        <v>93</v>
      </c>
      <c r="L15" s="228" t="s">
        <v>1282</v>
      </c>
      <c r="M15" s="228" t="s">
        <v>94</v>
      </c>
      <c r="N15" s="228" t="s">
        <v>212</v>
      </c>
      <c r="O15" s="228" t="s">
        <v>93</v>
      </c>
      <c r="P15" s="228" t="s">
        <v>94</v>
      </c>
      <c r="Q15" s="228" t="s">
        <v>212</v>
      </c>
      <c r="R15" s="228" t="s">
        <v>93</v>
      </c>
      <c r="S15" s="228" t="s">
        <v>1448</v>
      </c>
      <c r="T15" s="228" t="s">
        <v>212</v>
      </c>
      <c r="U15" s="228" t="s">
        <v>93</v>
      </c>
      <c r="V15" s="228" t="s">
        <v>93</v>
      </c>
    </row>
    <row r="16" spans="1:22" ht="25.5" customHeight="1">
      <c r="A16" s="322" t="s">
        <v>1</v>
      </c>
      <c r="B16" s="226" t="s">
        <v>97</v>
      </c>
      <c r="C16" s="226" t="s">
        <v>98</v>
      </c>
      <c r="D16" s="226" t="s">
        <v>99</v>
      </c>
      <c r="E16" s="226">
        <v>1</v>
      </c>
      <c r="F16" s="226">
        <v>2</v>
      </c>
      <c r="G16" s="226" t="s">
        <v>213</v>
      </c>
      <c r="H16" s="226">
        <v>4</v>
      </c>
      <c r="I16" s="226">
        <v>5</v>
      </c>
      <c r="J16" s="226" t="s">
        <v>214</v>
      </c>
      <c r="K16" s="226">
        <v>7</v>
      </c>
      <c r="L16" s="341" t="s">
        <v>1283</v>
      </c>
      <c r="M16" s="226">
        <v>8</v>
      </c>
      <c r="N16" s="226" t="s">
        <v>215</v>
      </c>
      <c r="O16" s="226">
        <v>10</v>
      </c>
      <c r="P16" s="226">
        <v>11</v>
      </c>
      <c r="Q16" s="226" t="s">
        <v>216</v>
      </c>
      <c r="R16" s="226">
        <v>13</v>
      </c>
      <c r="S16" s="226">
        <v>14</v>
      </c>
      <c r="T16" s="226" t="s">
        <v>217</v>
      </c>
      <c r="U16" s="226">
        <v>16</v>
      </c>
      <c r="V16" s="226">
        <v>17</v>
      </c>
    </row>
    <row r="17" spans="1:22" ht="36" customHeight="1">
      <c r="A17" s="322" t="s">
        <v>1</v>
      </c>
      <c r="B17" s="322">
        <v>1</v>
      </c>
      <c r="C17" s="322" t="s">
        <v>218</v>
      </c>
      <c r="D17" s="325" t="s">
        <v>1</v>
      </c>
      <c r="E17" s="342"/>
      <c r="F17" s="342"/>
      <c r="G17" s="342"/>
      <c r="H17" s="342"/>
      <c r="I17" s="342"/>
      <c r="J17" s="342"/>
      <c r="K17" s="342"/>
      <c r="L17" s="343"/>
      <c r="M17" s="342"/>
      <c r="N17" s="342"/>
      <c r="O17" s="342"/>
      <c r="P17" s="342"/>
      <c r="Q17" s="342"/>
      <c r="R17" s="342"/>
      <c r="S17" s="342"/>
      <c r="T17" s="342"/>
      <c r="U17" s="342"/>
      <c r="V17" s="342"/>
    </row>
    <row r="18" spans="1:22" ht="60" customHeight="1">
      <c r="A18" s="322" t="s">
        <v>1</v>
      </c>
      <c r="B18" s="325" t="s">
        <v>219</v>
      </c>
      <c r="C18" s="322" t="s">
        <v>220</v>
      </c>
      <c r="D18" s="325" t="s">
        <v>1</v>
      </c>
      <c r="E18" s="342"/>
      <c r="F18" s="342"/>
      <c r="G18" s="342"/>
      <c r="H18" s="342"/>
      <c r="I18" s="342"/>
      <c r="J18" s="342"/>
      <c r="K18" s="342"/>
      <c r="L18" s="343"/>
      <c r="M18" s="342"/>
      <c r="N18" s="342"/>
      <c r="O18" s="342"/>
      <c r="P18" s="342"/>
      <c r="Q18" s="342"/>
      <c r="R18" s="342"/>
      <c r="S18" s="342"/>
      <c r="T18" s="342"/>
      <c r="U18" s="342"/>
      <c r="V18" s="342"/>
    </row>
    <row r="19" spans="1:22" ht="60" customHeight="1">
      <c r="A19" s="322" t="s">
        <v>1</v>
      </c>
      <c r="B19" s="325" t="s">
        <v>221</v>
      </c>
      <c r="C19" s="322" t="s">
        <v>222</v>
      </c>
      <c r="D19" s="325" t="s">
        <v>1</v>
      </c>
      <c r="E19" s="342"/>
      <c r="F19" s="342"/>
      <c r="G19" s="342"/>
      <c r="H19" s="342"/>
      <c r="I19" s="342"/>
      <c r="J19" s="342"/>
      <c r="K19" s="342"/>
      <c r="L19" s="343"/>
      <c r="M19" s="342"/>
      <c r="N19" s="342"/>
      <c r="O19" s="342"/>
      <c r="P19" s="342"/>
      <c r="Q19" s="342"/>
      <c r="R19" s="342"/>
      <c r="S19" s="342"/>
      <c r="T19" s="342"/>
      <c r="U19" s="342"/>
      <c r="V19" s="342"/>
    </row>
    <row r="20" spans="1:22" ht="12" customHeight="1">
      <c r="A20" s="322" t="s">
        <v>1</v>
      </c>
      <c r="B20" s="325" t="s">
        <v>223</v>
      </c>
      <c r="C20" s="322" t="s">
        <v>224</v>
      </c>
      <c r="D20" s="325" t="s">
        <v>1</v>
      </c>
      <c r="E20" s="342"/>
      <c r="F20" s="342"/>
      <c r="G20" s="342"/>
      <c r="H20" s="342"/>
      <c r="I20" s="342"/>
      <c r="J20" s="342"/>
      <c r="K20" s="342"/>
      <c r="L20" s="343"/>
      <c r="M20" s="342"/>
      <c r="N20" s="342"/>
      <c r="O20" s="342"/>
      <c r="P20" s="342"/>
      <c r="Q20" s="342"/>
      <c r="R20" s="342"/>
      <c r="S20" s="342"/>
      <c r="T20" s="342"/>
      <c r="U20" s="342"/>
      <c r="V20" s="342"/>
    </row>
    <row r="21" spans="1:22" ht="12" customHeight="1">
      <c r="A21" s="322" t="s">
        <v>1</v>
      </c>
      <c r="B21" s="325" t="s">
        <v>225</v>
      </c>
      <c r="C21" s="322" t="s">
        <v>226</v>
      </c>
      <c r="D21" s="325" t="s">
        <v>1</v>
      </c>
      <c r="E21" s="342"/>
      <c r="F21" s="342"/>
      <c r="G21" s="342"/>
      <c r="H21" s="342"/>
      <c r="I21" s="342"/>
      <c r="J21" s="342"/>
      <c r="K21" s="342"/>
      <c r="L21" s="343"/>
      <c r="M21" s="342"/>
      <c r="N21" s="342"/>
      <c r="O21" s="342"/>
      <c r="P21" s="342"/>
      <c r="Q21" s="342"/>
      <c r="R21" s="342"/>
      <c r="S21" s="342"/>
      <c r="T21" s="342"/>
      <c r="U21" s="342"/>
      <c r="V21" s="342"/>
    </row>
    <row r="22" spans="1:22" ht="15" hidden="1" customHeight="1"/>
    <row r="23" spans="1:22" ht="15" hidden="1" customHeight="1"/>
    <row r="24" spans="1:22" ht="12" customHeight="1">
      <c r="A24" s="322" t="s">
        <v>1</v>
      </c>
      <c r="B24" s="322">
        <v>2</v>
      </c>
      <c r="C24" s="322" t="s">
        <v>227</v>
      </c>
      <c r="D24" s="325" t="s">
        <v>1</v>
      </c>
      <c r="E24" s="342"/>
      <c r="F24" s="342"/>
      <c r="G24" s="342"/>
      <c r="H24" s="342"/>
      <c r="I24" s="342"/>
      <c r="J24" s="342"/>
      <c r="K24" s="342"/>
      <c r="L24" s="343"/>
      <c r="M24" s="342"/>
      <c r="N24" s="342"/>
      <c r="O24" s="342"/>
      <c r="P24" s="342"/>
      <c r="Q24" s="342"/>
      <c r="R24" s="342"/>
      <c r="S24" s="342"/>
      <c r="T24" s="342"/>
      <c r="U24" s="342"/>
      <c r="V24" s="342"/>
    </row>
    <row r="25" spans="1:22" ht="24" customHeight="1">
      <c r="A25" s="322" t="s">
        <v>1</v>
      </c>
      <c r="B25" s="322">
        <v>3</v>
      </c>
      <c r="C25" s="322" t="s">
        <v>228</v>
      </c>
      <c r="D25" s="325" t="s">
        <v>1</v>
      </c>
      <c r="E25" s="342"/>
      <c r="F25" s="342"/>
      <c r="G25" s="342"/>
      <c r="H25" s="342"/>
      <c r="I25" s="342"/>
      <c r="J25" s="342"/>
      <c r="K25" s="342"/>
      <c r="L25" s="343"/>
      <c r="M25" s="342"/>
      <c r="N25" s="342"/>
      <c r="O25" s="342"/>
      <c r="P25" s="342"/>
      <c r="Q25" s="342"/>
      <c r="R25" s="342"/>
      <c r="S25" s="342"/>
      <c r="T25" s="342"/>
      <c r="U25" s="342"/>
      <c r="V25" s="342"/>
    </row>
    <row r="26" spans="1:22" ht="24" customHeight="1">
      <c r="A26" s="322" t="s">
        <v>1</v>
      </c>
      <c r="B26" s="325" t="s">
        <v>229</v>
      </c>
      <c r="C26" s="322" t="s">
        <v>230</v>
      </c>
      <c r="D26" s="325" t="s">
        <v>1</v>
      </c>
      <c r="E26" s="342"/>
      <c r="F26" s="342"/>
      <c r="G26" s="342"/>
      <c r="H26" s="342"/>
      <c r="I26" s="342"/>
      <c r="J26" s="342"/>
      <c r="K26" s="342"/>
      <c r="L26" s="343"/>
      <c r="M26" s="342"/>
      <c r="N26" s="342"/>
      <c r="O26" s="342"/>
      <c r="P26" s="342"/>
      <c r="Q26" s="342"/>
      <c r="R26" s="342"/>
      <c r="S26" s="342"/>
      <c r="T26" s="342"/>
      <c r="U26" s="342"/>
      <c r="V26" s="342"/>
    </row>
    <row r="27" spans="1:22" ht="24" customHeight="1">
      <c r="A27" s="322" t="s">
        <v>1</v>
      </c>
      <c r="B27" s="325" t="s">
        <v>231</v>
      </c>
      <c r="C27" s="322" t="s">
        <v>232</v>
      </c>
      <c r="D27" s="325" t="s">
        <v>1</v>
      </c>
      <c r="E27" s="342"/>
      <c r="F27" s="342"/>
      <c r="G27" s="342"/>
      <c r="H27" s="342"/>
      <c r="I27" s="342"/>
      <c r="J27" s="342"/>
      <c r="K27" s="342"/>
      <c r="L27" s="343"/>
      <c r="M27" s="342"/>
      <c r="N27" s="342"/>
      <c r="O27" s="342"/>
      <c r="P27" s="342"/>
      <c r="Q27" s="342"/>
      <c r="R27" s="342"/>
      <c r="S27" s="342"/>
      <c r="T27" s="342"/>
      <c r="U27" s="342"/>
      <c r="V27" s="342"/>
    </row>
    <row r="28" spans="1:22" ht="12" customHeight="1">
      <c r="A28" s="322" t="s">
        <v>1</v>
      </c>
      <c r="B28" s="322">
        <v>4</v>
      </c>
      <c r="C28" s="322" t="s">
        <v>233</v>
      </c>
      <c r="D28" s="325" t="s">
        <v>1</v>
      </c>
      <c r="E28" s="342"/>
      <c r="F28" s="342"/>
      <c r="G28" s="342"/>
      <c r="H28" s="342"/>
      <c r="I28" s="342"/>
      <c r="J28" s="342"/>
      <c r="K28" s="342"/>
      <c r="L28" s="343"/>
      <c r="M28" s="342"/>
      <c r="N28" s="342"/>
      <c r="O28" s="342"/>
      <c r="P28" s="342"/>
      <c r="Q28" s="342"/>
      <c r="R28" s="342"/>
      <c r="S28" s="342"/>
      <c r="T28" s="342"/>
      <c r="U28" s="342"/>
      <c r="V28" s="342"/>
    </row>
    <row r="29" spans="1:22" ht="24" customHeight="1">
      <c r="A29" s="322" t="s">
        <v>1</v>
      </c>
      <c r="B29" s="322">
        <v>5</v>
      </c>
      <c r="C29" s="322" t="s">
        <v>234</v>
      </c>
      <c r="D29" s="325" t="s">
        <v>1</v>
      </c>
      <c r="E29" s="342"/>
      <c r="F29" s="342"/>
      <c r="G29" s="342"/>
      <c r="H29" s="342"/>
      <c r="I29" s="342"/>
      <c r="J29" s="342"/>
      <c r="K29" s="342"/>
      <c r="L29" s="343"/>
      <c r="M29" s="342"/>
      <c r="N29" s="342"/>
      <c r="O29" s="342"/>
      <c r="P29" s="342"/>
      <c r="Q29" s="342"/>
      <c r="R29" s="342"/>
      <c r="S29" s="342"/>
      <c r="T29" s="342"/>
      <c r="U29" s="342"/>
      <c r="V29" s="342"/>
    </row>
    <row r="30" spans="1:22" ht="15" customHeight="1">
      <c r="A30" s="322" t="s">
        <v>1</v>
      </c>
      <c r="B30" s="325" t="s">
        <v>235</v>
      </c>
      <c r="C30" s="322" t="s">
        <v>236</v>
      </c>
      <c r="D30" s="325" t="s">
        <v>1</v>
      </c>
      <c r="E30" s="164">
        <v>997221</v>
      </c>
      <c r="F30" s="147">
        <f>'5БО'!C163</f>
        <v>14621</v>
      </c>
      <c r="G30" s="149">
        <f>F30/E30*100</f>
        <v>1.4661744989325334</v>
      </c>
      <c r="H30" s="147">
        <f>'5БО'!D163</f>
        <v>41477</v>
      </c>
      <c r="I30" s="147">
        <f>'5БО'!E163</f>
        <v>53098</v>
      </c>
      <c r="J30" s="149">
        <f>I30/H30</f>
        <v>1.2801793765219278</v>
      </c>
      <c r="K30" s="147">
        <f>'5БО'!H163</f>
        <v>85656</v>
      </c>
      <c r="L30" s="147">
        <f>'5БО'!I163</f>
        <v>52318.000000000044</v>
      </c>
      <c r="M30" s="147">
        <v>58137</v>
      </c>
      <c r="N30" s="149">
        <f>M30/K30</f>
        <v>0.67872653404314931</v>
      </c>
      <c r="O30" s="147">
        <f>'5БО'!N163</f>
        <v>89274.000000000044</v>
      </c>
      <c r="P30" s="147">
        <f>'5БО'!O163</f>
        <v>16899</v>
      </c>
      <c r="Q30" s="149">
        <f>P30/O30</f>
        <v>0.18929363532495455</v>
      </c>
      <c r="R30" s="147">
        <f>'5БО'!P163</f>
        <v>56685.400000000023</v>
      </c>
      <c r="S30" s="147">
        <f>'5БО'!Q163</f>
        <v>16638.96</v>
      </c>
      <c r="T30" s="514">
        <f>S30/R30</f>
        <v>0.29353166776630302</v>
      </c>
      <c r="U30" s="147">
        <f>'5БО'!R163</f>
        <v>72716.017857143001</v>
      </c>
      <c r="V30" s="147">
        <f>'5БО'!V163</f>
        <v>120880.91785714302</v>
      </c>
    </row>
    <row r="31" spans="1:22" ht="24" customHeight="1">
      <c r="A31" s="322" t="s">
        <v>1</v>
      </c>
      <c r="B31" s="325" t="s">
        <v>237</v>
      </c>
      <c r="C31" s="322" t="s">
        <v>238</v>
      </c>
      <c r="D31" s="325" t="s">
        <v>1</v>
      </c>
      <c r="E31" s="342"/>
      <c r="F31" s="342"/>
      <c r="G31" s="342"/>
      <c r="H31" s="342"/>
      <c r="I31" s="342"/>
      <c r="J31" s="342"/>
      <c r="K31" s="342"/>
      <c r="L31" s="343"/>
      <c r="M31" s="342"/>
      <c r="N31" s="342"/>
      <c r="O31" s="342"/>
      <c r="P31" s="342"/>
      <c r="Q31" s="342"/>
      <c r="R31" s="342"/>
      <c r="S31" s="342"/>
      <c r="T31" s="342"/>
      <c r="U31" s="342"/>
      <c r="V31" s="342"/>
    </row>
    <row r="32" spans="1:22" ht="24" customHeight="1">
      <c r="A32" s="322" t="s">
        <v>1</v>
      </c>
      <c r="B32" s="322">
        <v>6</v>
      </c>
      <c r="C32" s="322" t="s">
        <v>239</v>
      </c>
      <c r="D32" s="325" t="s">
        <v>1</v>
      </c>
      <c r="E32" s="342"/>
      <c r="F32" s="342"/>
      <c r="G32" s="342"/>
      <c r="H32" s="342"/>
      <c r="I32" s="342"/>
      <c r="J32" s="342"/>
      <c r="K32" s="342"/>
      <c r="L32" s="343"/>
      <c r="M32" s="342"/>
      <c r="N32" s="342"/>
      <c r="O32" s="342"/>
      <c r="P32" s="342"/>
      <c r="Q32" s="342"/>
      <c r="R32" s="342"/>
      <c r="S32" s="342"/>
      <c r="T32" s="342"/>
      <c r="U32" s="342"/>
      <c r="V32" s="342"/>
    </row>
    <row r="33" spans="1:22" ht="12" customHeight="1">
      <c r="A33" s="322" t="s">
        <v>1</v>
      </c>
      <c r="B33" s="325" t="s">
        <v>240</v>
      </c>
      <c r="C33" s="322" t="s">
        <v>241</v>
      </c>
      <c r="D33" s="325" t="s">
        <v>1</v>
      </c>
      <c r="E33" s="342"/>
      <c r="F33" s="342"/>
      <c r="G33" s="342"/>
      <c r="H33" s="342"/>
      <c r="I33" s="342"/>
      <c r="J33" s="342"/>
      <c r="K33" s="342"/>
      <c r="L33" s="343"/>
      <c r="M33" s="342"/>
      <c r="N33" s="342"/>
      <c r="O33" s="342"/>
      <c r="P33" s="342"/>
      <c r="Q33" s="342"/>
      <c r="R33" s="342"/>
      <c r="S33" s="342"/>
      <c r="T33" s="342"/>
      <c r="U33" s="342"/>
      <c r="V33" s="342"/>
    </row>
    <row r="34" spans="1:22" ht="12" customHeight="1">
      <c r="A34" s="322" t="s">
        <v>1</v>
      </c>
      <c r="B34" s="325" t="s">
        <v>242</v>
      </c>
      <c r="C34" s="322" t="s">
        <v>243</v>
      </c>
      <c r="D34" s="325" t="s">
        <v>1</v>
      </c>
      <c r="E34" s="342"/>
      <c r="F34" s="342"/>
      <c r="G34" s="342"/>
      <c r="H34" s="342"/>
      <c r="I34" s="342"/>
      <c r="J34" s="342"/>
      <c r="K34" s="342"/>
      <c r="L34" s="343"/>
      <c r="M34" s="342"/>
      <c r="N34" s="342"/>
      <c r="O34" s="342"/>
      <c r="P34" s="342"/>
      <c r="Q34" s="342"/>
      <c r="R34" s="342"/>
      <c r="S34" s="342"/>
      <c r="T34" s="342"/>
      <c r="U34" s="342"/>
      <c r="V34" s="342"/>
    </row>
    <row r="35" spans="1:22" ht="15" hidden="1" customHeight="1"/>
    <row r="36" spans="1:22" ht="15" hidden="1" customHeight="1"/>
    <row r="37" spans="1:22" ht="12" customHeight="1">
      <c r="A37" s="322" t="s">
        <v>1</v>
      </c>
      <c r="B37" s="322" t="s">
        <v>1</v>
      </c>
      <c r="C37" s="322" t="s">
        <v>160</v>
      </c>
      <c r="D37" s="325" t="s">
        <v>1</v>
      </c>
      <c r="E37" s="344">
        <f>E30</f>
        <v>997221</v>
      </c>
      <c r="F37" s="344">
        <f t="shared" ref="F37:V37" si="0">F30</f>
        <v>14621</v>
      </c>
      <c r="G37" s="345">
        <f t="shared" si="0"/>
        <v>1.4661744989325334</v>
      </c>
      <c r="H37" s="344">
        <f t="shared" si="0"/>
        <v>41477</v>
      </c>
      <c r="I37" s="344">
        <f t="shared" si="0"/>
        <v>53098</v>
      </c>
      <c r="J37" s="345">
        <f t="shared" si="0"/>
        <v>1.2801793765219278</v>
      </c>
      <c r="K37" s="344">
        <f t="shared" si="0"/>
        <v>85656</v>
      </c>
      <c r="L37" s="344">
        <f t="shared" si="0"/>
        <v>52318.000000000044</v>
      </c>
      <c r="M37" s="344">
        <f t="shared" si="0"/>
        <v>58137</v>
      </c>
      <c r="N37" s="345">
        <f t="shared" si="0"/>
        <v>0.67872653404314931</v>
      </c>
      <c r="O37" s="344">
        <f t="shared" si="0"/>
        <v>89274.000000000044</v>
      </c>
      <c r="P37" s="344">
        <f>'5БО'!O163</f>
        <v>16899</v>
      </c>
      <c r="Q37" s="345">
        <f>Q30</f>
        <v>0.18929363532495455</v>
      </c>
      <c r="R37" s="344">
        <f t="shared" si="0"/>
        <v>56685.400000000023</v>
      </c>
      <c r="S37" s="344">
        <f t="shared" si="0"/>
        <v>16638.96</v>
      </c>
      <c r="T37" s="345">
        <f t="shared" si="0"/>
        <v>0.29353166776630302</v>
      </c>
      <c r="U37" s="344">
        <f t="shared" si="0"/>
        <v>72716.017857143001</v>
      </c>
      <c r="V37" s="344">
        <f t="shared" si="0"/>
        <v>120880.91785714302</v>
      </c>
    </row>
    <row r="38" spans="1:22" ht="15" customHeight="1">
      <c r="B38" s="320" t="s">
        <v>1</v>
      </c>
      <c r="C38" s="320" t="s">
        <v>1</v>
      </c>
      <c r="D38" s="320" t="s">
        <v>1</v>
      </c>
      <c r="E38" s="320" t="s">
        <v>1</v>
      </c>
      <c r="F38" s="320" t="s">
        <v>1</v>
      </c>
      <c r="G38" s="320" t="s">
        <v>1</v>
      </c>
      <c r="H38" s="320" t="s">
        <v>1</v>
      </c>
      <c r="I38" s="320" t="s">
        <v>1</v>
      </c>
      <c r="J38" s="320" t="s">
        <v>1</v>
      </c>
      <c r="K38" s="320" t="s">
        <v>1</v>
      </c>
      <c r="L38" s="320"/>
      <c r="M38" s="320" t="s">
        <v>1</v>
      </c>
      <c r="N38" s="320" t="s">
        <v>1</v>
      </c>
      <c r="O38" s="320" t="s">
        <v>1</v>
      </c>
      <c r="P38" s="320" t="s">
        <v>1</v>
      </c>
      <c r="Q38" s="320" t="s">
        <v>1</v>
      </c>
      <c r="R38" s="320" t="s">
        <v>1</v>
      </c>
      <c r="S38" s="320" t="s">
        <v>1</v>
      </c>
      <c r="T38" s="320" t="s">
        <v>1</v>
      </c>
      <c r="U38" s="320" t="s">
        <v>1</v>
      </c>
      <c r="V38" s="320" t="s">
        <v>1</v>
      </c>
    </row>
    <row r="39" spans="1:22" ht="51.75" customHeight="1">
      <c r="B39" s="320" t="s">
        <v>1</v>
      </c>
      <c r="C39" s="320" t="s">
        <v>1</v>
      </c>
      <c r="D39" s="320" t="s">
        <v>1</v>
      </c>
      <c r="E39" s="320" t="s">
        <v>1</v>
      </c>
      <c r="F39" s="320" t="s">
        <v>1</v>
      </c>
      <c r="G39" s="320" t="s">
        <v>1</v>
      </c>
      <c r="H39" s="320" t="s">
        <v>1</v>
      </c>
      <c r="I39" s="320" t="s">
        <v>1</v>
      </c>
      <c r="J39" s="320" t="s">
        <v>1</v>
      </c>
      <c r="K39" s="320" t="s">
        <v>1</v>
      </c>
      <c r="L39" s="320"/>
      <c r="M39" s="320" t="s">
        <v>1</v>
      </c>
      <c r="N39" s="320" t="s">
        <v>1</v>
      </c>
      <c r="O39" s="320" t="s">
        <v>1</v>
      </c>
      <c r="P39" s="320" t="s">
        <v>1</v>
      </c>
      <c r="Q39" s="320" t="s">
        <v>1</v>
      </c>
      <c r="R39" s="320" t="s">
        <v>1</v>
      </c>
      <c r="S39" s="320" t="s">
        <v>1</v>
      </c>
      <c r="T39" s="320" t="s">
        <v>1</v>
      </c>
      <c r="U39" s="320" t="s">
        <v>1</v>
      </c>
      <c r="V39" s="320" t="s">
        <v>1</v>
      </c>
    </row>
    <row r="40" spans="1:22" ht="30" customHeight="1">
      <c r="B40" s="649" t="s">
        <v>67</v>
      </c>
      <c r="C40" s="649"/>
      <c r="D40" s="649"/>
      <c r="E40" s="649"/>
      <c r="F40" s="649"/>
      <c r="G40" s="649"/>
      <c r="H40" s="649"/>
      <c r="I40" s="649" t="s">
        <v>1436</v>
      </c>
      <c r="J40" s="649"/>
      <c r="K40" s="649"/>
      <c r="L40" s="649"/>
      <c r="M40" s="649"/>
      <c r="N40" s="320" t="s">
        <v>1</v>
      </c>
      <c r="O40" s="320" t="s">
        <v>1</v>
      </c>
      <c r="P40" s="320" t="s">
        <v>1</v>
      </c>
      <c r="Q40" s="320" t="s">
        <v>1</v>
      </c>
      <c r="R40" s="320" t="s">
        <v>1</v>
      </c>
      <c r="S40" s="320" t="s">
        <v>1</v>
      </c>
      <c r="T40" s="320" t="s">
        <v>1</v>
      </c>
      <c r="U40" s="320" t="s">
        <v>1</v>
      </c>
      <c r="V40" s="320" t="s">
        <v>1</v>
      </c>
    </row>
    <row r="41" spans="1:22" ht="64.5" customHeight="1">
      <c r="B41" s="320" t="s">
        <v>1</v>
      </c>
      <c r="C41" s="320" t="s">
        <v>1</v>
      </c>
      <c r="D41" s="320" t="s">
        <v>1</v>
      </c>
      <c r="E41" s="320" t="s">
        <v>1</v>
      </c>
      <c r="F41" s="320" t="s">
        <v>1</v>
      </c>
      <c r="G41" s="320" t="s">
        <v>1</v>
      </c>
      <c r="H41" s="320" t="s">
        <v>1</v>
      </c>
      <c r="I41" s="320" t="s">
        <v>1</v>
      </c>
      <c r="J41" s="320" t="s">
        <v>1</v>
      </c>
      <c r="K41" s="320" t="s">
        <v>1</v>
      </c>
      <c r="L41" s="320"/>
      <c r="M41" s="320" t="s">
        <v>1</v>
      </c>
      <c r="N41" s="320" t="s">
        <v>1</v>
      </c>
      <c r="O41" s="320" t="s">
        <v>1</v>
      </c>
      <c r="P41" s="320" t="s">
        <v>1</v>
      </c>
      <c r="Q41" s="320" t="s">
        <v>1</v>
      </c>
      <c r="R41" s="320" t="s">
        <v>1</v>
      </c>
      <c r="S41" s="320" t="s">
        <v>1</v>
      </c>
      <c r="T41" s="320" t="s">
        <v>1</v>
      </c>
      <c r="U41" s="320" t="s">
        <v>1</v>
      </c>
      <c r="V41" s="320" t="s">
        <v>1</v>
      </c>
    </row>
    <row r="42" spans="1:22" ht="15" customHeight="1">
      <c r="B42" s="649" t="s">
        <v>69</v>
      </c>
      <c r="C42" s="649"/>
      <c r="D42" s="649"/>
      <c r="E42" s="649"/>
      <c r="F42" s="649"/>
      <c r="G42" s="649"/>
      <c r="H42" s="649"/>
      <c r="I42" s="649" t="s">
        <v>1436</v>
      </c>
      <c r="J42" s="649"/>
      <c r="K42" s="649"/>
      <c r="L42" s="649"/>
      <c r="M42" s="649"/>
      <c r="N42" s="320" t="s">
        <v>1</v>
      </c>
      <c r="O42" s="320" t="s">
        <v>1</v>
      </c>
      <c r="P42" s="320" t="s">
        <v>1</v>
      </c>
      <c r="Q42" s="320" t="s">
        <v>1</v>
      </c>
      <c r="R42" s="320" t="s">
        <v>1</v>
      </c>
      <c r="S42" s="320" t="s">
        <v>1</v>
      </c>
      <c r="T42" s="320" t="s">
        <v>1</v>
      </c>
      <c r="U42" s="320" t="s">
        <v>1</v>
      </c>
      <c r="V42" s="320" t="s">
        <v>1</v>
      </c>
    </row>
    <row r="43" spans="1:22" ht="15" customHeight="1">
      <c r="B43" s="320" t="s">
        <v>1</v>
      </c>
      <c r="C43" s="320" t="s">
        <v>1</v>
      </c>
      <c r="D43" s="320" t="s">
        <v>1</v>
      </c>
      <c r="E43" s="320" t="s">
        <v>1</v>
      </c>
      <c r="F43" s="320" t="s">
        <v>1</v>
      </c>
      <c r="G43" s="320" t="s">
        <v>1</v>
      </c>
      <c r="H43" s="320" t="s">
        <v>1</v>
      </c>
      <c r="I43" s="320" t="s">
        <v>1</v>
      </c>
      <c r="J43" s="320" t="s">
        <v>1</v>
      </c>
      <c r="K43" s="320" t="s">
        <v>1</v>
      </c>
      <c r="L43" s="320"/>
      <c r="M43" s="320" t="s">
        <v>1</v>
      </c>
      <c r="N43" s="320" t="s">
        <v>1</v>
      </c>
      <c r="O43" s="320" t="s">
        <v>1</v>
      </c>
      <c r="P43" s="320" t="s">
        <v>1</v>
      </c>
      <c r="Q43" s="320" t="s">
        <v>1</v>
      </c>
      <c r="R43" s="320" t="s">
        <v>1</v>
      </c>
      <c r="S43" s="320" t="s">
        <v>1</v>
      </c>
      <c r="T43" s="320" t="s">
        <v>1</v>
      </c>
      <c r="U43" s="320" t="s">
        <v>1</v>
      </c>
      <c r="V43" s="320" t="s">
        <v>1</v>
      </c>
    </row>
    <row r="44" spans="1:22" ht="15" customHeight="1">
      <c r="B44" s="649" t="s">
        <v>70</v>
      </c>
      <c r="C44" s="649"/>
      <c r="D44" s="649"/>
      <c r="E44" s="649"/>
      <c r="F44" s="649"/>
      <c r="G44" s="649"/>
      <c r="H44" s="649"/>
      <c r="I44" s="649"/>
      <c r="J44" s="649"/>
      <c r="K44" s="320" t="s">
        <v>1</v>
      </c>
      <c r="L44" s="320"/>
      <c r="M44" s="320" t="s">
        <v>1</v>
      </c>
      <c r="N44" s="320" t="s">
        <v>1</v>
      </c>
      <c r="O44" s="320" t="s">
        <v>1</v>
      </c>
      <c r="P44" s="320" t="s">
        <v>1</v>
      </c>
      <c r="Q44" s="320" t="s">
        <v>1</v>
      </c>
      <c r="R44" s="320" t="s">
        <v>1</v>
      </c>
      <c r="S44" s="320" t="s">
        <v>1</v>
      </c>
      <c r="T44" s="320" t="s">
        <v>1</v>
      </c>
      <c r="U44" s="320" t="s">
        <v>1</v>
      </c>
      <c r="V44" s="320" t="s">
        <v>1</v>
      </c>
    </row>
  </sheetData>
  <mergeCells count="26">
    <mergeCell ref="B12:T12"/>
    <mergeCell ref="B1:H1"/>
    <mergeCell ref="I1:J1"/>
    <mergeCell ref="B2:F2"/>
    <mergeCell ref="B3:F3"/>
    <mergeCell ref="B4:F4"/>
    <mergeCell ref="B5:F5"/>
    <mergeCell ref="B6:F6"/>
    <mergeCell ref="B7:F7"/>
    <mergeCell ref="B9:V9"/>
    <mergeCell ref="U10:V10"/>
    <mergeCell ref="B11:T11"/>
    <mergeCell ref="B13:T13"/>
    <mergeCell ref="B14:B15"/>
    <mergeCell ref="C14:C15"/>
    <mergeCell ref="D14:D15"/>
    <mergeCell ref="E14:G14"/>
    <mergeCell ref="H14:J14"/>
    <mergeCell ref="K14:N14"/>
    <mergeCell ref="O14:Q14"/>
    <mergeCell ref="R14:T14"/>
    <mergeCell ref="B40:H40"/>
    <mergeCell ref="B42:H42"/>
    <mergeCell ref="B44:J44"/>
    <mergeCell ref="I40:M40"/>
    <mergeCell ref="I42:M42"/>
  </mergeCells>
  <printOptions horizontalCentered="1"/>
  <pageMargins left="0.11811023622047245" right="0.11811023622047245" top="0.35433070866141736" bottom="0.35433070866141736" header="0" footer="0"/>
  <pageSetup paperSize="9" scale="6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topLeftCell="B1" workbookViewId="0">
      <selection activeCell="B14" sqref="B14:B15"/>
    </sheetView>
  </sheetViews>
  <sheetFormatPr defaultRowHeight="15" customHeight="1"/>
  <cols>
    <col min="1" max="1" width="3.28515625" style="2" hidden="1" customWidth="1"/>
    <col min="2" max="2" width="6.140625" style="2" customWidth="1"/>
    <col min="3" max="3" width="30.28515625" style="2" customWidth="1"/>
    <col min="4" max="4" width="10" style="2" customWidth="1"/>
    <col min="5" max="6" width="9.5703125" style="2" customWidth="1"/>
    <col min="7" max="9" width="12" style="2" customWidth="1"/>
    <col min="10" max="12" width="11.85546875" style="2" customWidth="1"/>
    <col min="13" max="13" width="12" style="2" customWidth="1"/>
    <col min="14" max="14" width="11.140625" style="2" customWidth="1"/>
    <col min="15" max="15" width="10.28515625" style="2" customWidth="1"/>
    <col min="16" max="16" width="12.28515625" style="2" customWidth="1"/>
    <col min="17" max="17" width="11.28515625" style="2" customWidth="1"/>
    <col min="18" max="18" width="11" style="2" customWidth="1"/>
    <col min="19" max="19" width="11.85546875" style="2" customWidth="1"/>
    <col min="20" max="21" width="10.42578125" style="2" customWidth="1"/>
    <col min="22" max="16384" width="9.140625" style="2"/>
  </cols>
  <sheetData>
    <row r="1" spans="1:21" ht="15" customHeight="1">
      <c r="A1" s="15" t="s">
        <v>1</v>
      </c>
      <c r="B1" s="571" t="s">
        <v>0</v>
      </c>
      <c r="C1" s="571"/>
      <c r="D1" s="571"/>
      <c r="E1" s="571"/>
      <c r="F1" s="571"/>
      <c r="G1" s="571"/>
      <c r="H1" s="571"/>
      <c r="I1" s="571"/>
      <c r="J1" s="571" t="s">
        <v>1</v>
      </c>
      <c r="K1" s="571"/>
      <c r="L1" s="15" t="s">
        <v>1</v>
      </c>
      <c r="M1" s="15" t="s">
        <v>1</v>
      </c>
      <c r="N1" s="15" t="s">
        <v>1</v>
      </c>
      <c r="O1" s="15" t="s">
        <v>1</v>
      </c>
      <c r="P1" s="15" t="s">
        <v>1</v>
      </c>
      <c r="Q1" s="15" t="s">
        <v>1</v>
      </c>
      <c r="R1" s="15" t="s">
        <v>1</v>
      </c>
      <c r="S1" s="15" t="s">
        <v>1</v>
      </c>
      <c r="T1" s="15" t="s">
        <v>1</v>
      </c>
      <c r="U1" s="15" t="s">
        <v>1</v>
      </c>
    </row>
    <row r="2" spans="1:21" ht="15" customHeight="1">
      <c r="A2" s="15" t="s">
        <v>1</v>
      </c>
      <c r="B2" s="601" t="s">
        <v>3</v>
      </c>
      <c r="C2" s="601"/>
      <c r="D2" s="601"/>
      <c r="E2" s="601"/>
      <c r="F2" s="601"/>
      <c r="G2" s="601"/>
      <c r="H2" s="15" t="s">
        <v>1</v>
      </c>
      <c r="I2" s="15" t="s">
        <v>1</v>
      </c>
      <c r="J2" s="15" t="s">
        <v>1</v>
      </c>
      <c r="K2" s="15" t="s">
        <v>1</v>
      </c>
      <c r="L2" s="15" t="s">
        <v>1</v>
      </c>
      <c r="M2" s="15" t="s">
        <v>1</v>
      </c>
      <c r="N2" s="15" t="s">
        <v>1</v>
      </c>
      <c r="O2" s="15" t="s">
        <v>1</v>
      </c>
      <c r="P2" s="15" t="s">
        <v>1</v>
      </c>
      <c r="Q2" s="15" t="s">
        <v>1</v>
      </c>
      <c r="R2" s="15" t="s">
        <v>1</v>
      </c>
      <c r="S2" s="15" t="s">
        <v>1</v>
      </c>
      <c r="T2" s="15" t="s">
        <v>1</v>
      </c>
      <c r="U2" s="15" t="s">
        <v>1</v>
      </c>
    </row>
    <row r="3" spans="1:21" ht="15" customHeight="1">
      <c r="A3" s="15" t="s">
        <v>1</v>
      </c>
      <c r="B3" s="601" t="s">
        <v>5</v>
      </c>
      <c r="C3" s="601"/>
      <c r="D3" s="601"/>
      <c r="E3" s="601"/>
      <c r="F3" s="601"/>
      <c r="G3" s="601"/>
      <c r="H3" s="15" t="s">
        <v>1</v>
      </c>
      <c r="I3" s="15" t="s">
        <v>1</v>
      </c>
      <c r="J3" s="15" t="s">
        <v>1</v>
      </c>
      <c r="K3" s="15" t="s">
        <v>1</v>
      </c>
      <c r="L3" s="15" t="s">
        <v>1</v>
      </c>
      <c r="M3" s="15" t="s">
        <v>1</v>
      </c>
      <c r="N3" s="15" t="s">
        <v>1</v>
      </c>
      <c r="O3" s="15" t="s">
        <v>1</v>
      </c>
      <c r="P3" s="15" t="s">
        <v>1</v>
      </c>
      <c r="Q3" s="15" t="s">
        <v>1</v>
      </c>
      <c r="R3" s="15" t="s">
        <v>1</v>
      </c>
      <c r="S3" s="15" t="s">
        <v>1</v>
      </c>
      <c r="T3" s="15" t="s">
        <v>1</v>
      </c>
      <c r="U3" s="15" t="s">
        <v>1</v>
      </c>
    </row>
    <row r="4" spans="1:21" ht="15" customHeight="1">
      <c r="A4" s="15" t="s">
        <v>1</v>
      </c>
      <c r="B4" s="601" t="s">
        <v>7</v>
      </c>
      <c r="C4" s="601"/>
      <c r="D4" s="601"/>
      <c r="E4" s="601"/>
      <c r="F4" s="601"/>
      <c r="G4" s="601"/>
      <c r="H4" s="15" t="s">
        <v>1</v>
      </c>
      <c r="I4" s="15" t="s">
        <v>1</v>
      </c>
      <c r="J4" s="15" t="s">
        <v>1</v>
      </c>
      <c r="K4" s="15" t="s">
        <v>1</v>
      </c>
      <c r="L4" s="15" t="s">
        <v>1</v>
      </c>
      <c r="M4" s="15" t="s">
        <v>1</v>
      </c>
      <c r="N4" s="15" t="s">
        <v>1</v>
      </c>
      <c r="O4" s="15" t="s">
        <v>1</v>
      </c>
      <c r="P4" s="15" t="s">
        <v>1</v>
      </c>
      <c r="Q4" s="15" t="s">
        <v>1</v>
      </c>
      <c r="R4" s="15" t="s">
        <v>1</v>
      </c>
      <c r="S4" s="15" t="s">
        <v>1</v>
      </c>
      <c r="T4" s="15" t="s">
        <v>1</v>
      </c>
      <c r="U4" s="15" t="s">
        <v>1</v>
      </c>
    </row>
    <row r="5" spans="1:21" ht="15" customHeight="1">
      <c r="A5" s="15" t="s">
        <v>1</v>
      </c>
      <c r="B5" s="601" t="s">
        <v>9</v>
      </c>
      <c r="C5" s="601"/>
      <c r="D5" s="601"/>
      <c r="E5" s="601"/>
      <c r="F5" s="601"/>
      <c r="G5" s="601"/>
      <c r="H5" s="15" t="s">
        <v>1</v>
      </c>
      <c r="I5" s="15" t="s">
        <v>1</v>
      </c>
      <c r="J5" s="15" t="s">
        <v>1</v>
      </c>
      <c r="K5" s="15" t="s">
        <v>1</v>
      </c>
      <c r="L5" s="15" t="s">
        <v>1</v>
      </c>
      <c r="M5" s="15" t="s">
        <v>1</v>
      </c>
      <c r="N5" s="15" t="s">
        <v>1</v>
      </c>
      <c r="O5" s="15" t="s">
        <v>1</v>
      </c>
      <c r="P5" s="15" t="s">
        <v>1</v>
      </c>
      <c r="Q5" s="15" t="s">
        <v>1</v>
      </c>
      <c r="R5" s="15" t="s">
        <v>1</v>
      </c>
      <c r="S5" s="15" t="s">
        <v>1</v>
      </c>
      <c r="T5" s="15" t="s">
        <v>1</v>
      </c>
      <c r="U5" s="15" t="s">
        <v>1</v>
      </c>
    </row>
    <row r="6" spans="1:21" ht="15" customHeight="1">
      <c r="A6" s="15" t="s">
        <v>1</v>
      </c>
      <c r="B6" s="601" t="s">
        <v>11</v>
      </c>
      <c r="C6" s="601"/>
      <c r="D6" s="601"/>
      <c r="E6" s="601"/>
      <c r="F6" s="601"/>
      <c r="G6" s="601"/>
      <c r="H6" s="15" t="s">
        <v>1</v>
      </c>
      <c r="I6" s="15" t="s">
        <v>1</v>
      </c>
      <c r="J6" s="15" t="s">
        <v>1</v>
      </c>
      <c r="K6" s="15" t="s">
        <v>1</v>
      </c>
      <c r="L6" s="15" t="s">
        <v>1</v>
      </c>
      <c r="M6" s="15" t="s">
        <v>1</v>
      </c>
      <c r="N6" s="15" t="s">
        <v>1</v>
      </c>
      <c r="O6" s="15" t="s">
        <v>1</v>
      </c>
      <c r="P6" s="15" t="s">
        <v>1</v>
      </c>
      <c r="Q6" s="15" t="s">
        <v>1</v>
      </c>
      <c r="R6" s="15" t="s">
        <v>1</v>
      </c>
      <c r="S6" s="15" t="s">
        <v>1</v>
      </c>
      <c r="T6" s="15" t="s">
        <v>1</v>
      </c>
      <c r="U6" s="15" t="s">
        <v>1</v>
      </c>
    </row>
    <row r="7" spans="1:21" ht="15" customHeight="1">
      <c r="A7" s="15" t="s">
        <v>1</v>
      </c>
      <c r="B7" s="601" t="s">
        <v>13</v>
      </c>
      <c r="C7" s="601"/>
      <c r="D7" s="601"/>
      <c r="E7" s="601"/>
      <c r="F7" s="601"/>
      <c r="G7" s="601"/>
      <c r="H7" s="15" t="s">
        <v>1</v>
      </c>
      <c r="I7" s="15" t="s">
        <v>1</v>
      </c>
      <c r="J7" s="15" t="s">
        <v>1</v>
      </c>
      <c r="K7" s="15" t="s">
        <v>1</v>
      </c>
      <c r="L7" s="15" t="s">
        <v>1</v>
      </c>
      <c r="M7" s="15" t="s">
        <v>1</v>
      </c>
      <c r="N7" s="15" t="s">
        <v>1</v>
      </c>
      <c r="O7" s="15" t="s">
        <v>1</v>
      </c>
      <c r="P7" s="15" t="s">
        <v>1</v>
      </c>
      <c r="Q7" s="15" t="s">
        <v>1</v>
      </c>
      <c r="R7" s="15" t="s">
        <v>1</v>
      </c>
      <c r="S7" s="15" t="s">
        <v>1</v>
      </c>
      <c r="T7" s="15" t="s">
        <v>1</v>
      </c>
      <c r="U7" s="15" t="s">
        <v>1</v>
      </c>
    </row>
    <row r="8" spans="1:21" ht="15" customHeight="1">
      <c r="A8" s="15" t="s">
        <v>1</v>
      </c>
      <c r="B8" s="15" t="s">
        <v>1</v>
      </c>
      <c r="C8" s="15" t="s">
        <v>1</v>
      </c>
      <c r="D8" s="15" t="s">
        <v>1</v>
      </c>
      <c r="E8" s="15" t="s">
        <v>1</v>
      </c>
      <c r="F8" s="15" t="s">
        <v>1</v>
      </c>
      <c r="G8" s="15" t="s">
        <v>1</v>
      </c>
      <c r="H8" s="15" t="s">
        <v>1</v>
      </c>
      <c r="I8" s="15" t="s">
        <v>1</v>
      </c>
      <c r="J8" s="15" t="s">
        <v>1</v>
      </c>
      <c r="K8" s="15" t="s">
        <v>1</v>
      </c>
      <c r="L8" s="15" t="s">
        <v>1</v>
      </c>
      <c r="M8" s="15" t="s">
        <v>1</v>
      </c>
      <c r="N8" s="15" t="s">
        <v>1</v>
      </c>
      <c r="O8" s="15" t="s">
        <v>1</v>
      </c>
      <c r="P8" s="15" t="s">
        <v>1</v>
      </c>
      <c r="Q8" s="15" t="s">
        <v>1</v>
      </c>
      <c r="R8" s="15" t="s">
        <v>1</v>
      </c>
      <c r="S8" s="15" t="s">
        <v>1</v>
      </c>
      <c r="T8" s="15" t="s">
        <v>1</v>
      </c>
      <c r="U8" s="15" t="s">
        <v>1</v>
      </c>
    </row>
    <row r="9" spans="1:21" ht="18.75" customHeight="1">
      <c r="A9" s="15" t="s">
        <v>1</v>
      </c>
      <c r="B9" s="604" t="s">
        <v>244</v>
      </c>
      <c r="C9" s="604"/>
      <c r="D9" s="604"/>
      <c r="E9" s="604"/>
      <c r="F9" s="604"/>
      <c r="G9" s="604"/>
      <c r="H9" s="604"/>
      <c r="I9" s="604"/>
      <c r="J9" s="604"/>
      <c r="K9" s="604"/>
      <c r="L9" s="604"/>
      <c r="M9" s="604"/>
      <c r="N9" s="604"/>
      <c r="O9" s="604"/>
      <c r="P9" s="604"/>
      <c r="Q9" s="604"/>
      <c r="R9" s="604"/>
      <c r="S9" s="604"/>
      <c r="T9" s="604"/>
      <c r="U9" s="604"/>
    </row>
    <row r="10" spans="1:21" ht="15.75" customHeight="1">
      <c r="A10" s="15" t="s">
        <v>1</v>
      </c>
      <c r="B10" s="4" t="s">
        <v>1</v>
      </c>
      <c r="C10" s="4" t="s">
        <v>1</v>
      </c>
      <c r="D10" s="15" t="s">
        <v>1</v>
      </c>
      <c r="E10" s="15" t="s">
        <v>1</v>
      </c>
      <c r="F10" s="15" t="s">
        <v>1</v>
      </c>
      <c r="G10" s="15" t="s">
        <v>1</v>
      </c>
      <c r="H10" s="15" t="s">
        <v>1</v>
      </c>
      <c r="I10" s="15" t="s">
        <v>1</v>
      </c>
      <c r="J10" s="15" t="s">
        <v>1</v>
      </c>
      <c r="K10" s="15" t="s">
        <v>1</v>
      </c>
      <c r="L10" s="15" t="s">
        <v>1</v>
      </c>
      <c r="M10" s="15" t="s">
        <v>1</v>
      </c>
      <c r="N10" s="15" t="s">
        <v>1</v>
      </c>
      <c r="O10" s="15" t="s">
        <v>1</v>
      </c>
      <c r="P10" s="15" t="s">
        <v>1</v>
      </c>
      <c r="Q10" s="15" t="s">
        <v>1</v>
      </c>
      <c r="R10" s="15" t="s">
        <v>1</v>
      </c>
      <c r="S10" s="15" t="s">
        <v>1</v>
      </c>
      <c r="T10" s="15" t="s">
        <v>1</v>
      </c>
      <c r="U10" s="4" t="s">
        <v>245</v>
      </c>
    </row>
    <row r="11" spans="1:21" ht="15.75" customHeight="1">
      <c r="A11" s="15" t="s">
        <v>1</v>
      </c>
      <c r="B11" s="601" t="s">
        <v>18</v>
      </c>
      <c r="C11" s="601"/>
      <c r="D11" s="601"/>
      <c r="E11" s="601"/>
      <c r="F11" s="601"/>
      <c r="G11" s="601"/>
      <c r="H11" s="601"/>
      <c r="I11" s="601"/>
      <c r="J11" s="601"/>
      <c r="K11" s="601"/>
      <c r="L11" s="601"/>
      <c r="M11" s="601"/>
      <c r="N11" s="601"/>
      <c r="O11" s="601"/>
      <c r="P11" s="601"/>
      <c r="Q11" s="601"/>
      <c r="R11" s="601"/>
      <c r="S11" s="601"/>
      <c r="T11" s="15" t="s">
        <v>1</v>
      </c>
      <c r="U11" s="4" t="s">
        <v>1</v>
      </c>
    </row>
    <row r="12" spans="1:21" ht="15.75" customHeight="1">
      <c r="A12" s="15" t="s">
        <v>1</v>
      </c>
      <c r="B12" s="601" t="str">
        <f>Форма3!B12</f>
        <v>Наименование организации : АО "НИИ "ГИДРОПРИБОР"</v>
      </c>
      <c r="C12" s="601"/>
      <c r="D12" s="601"/>
      <c r="E12" s="601"/>
      <c r="F12" s="601"/>
      <c r="G12" s="601"/>
      <c r="H12" s="601"/>
      <c r="I12" s="601"/>
      <c r="J12" s="601"/>
      <c r="K12" s="601"/>
      <c r="L12" s="601"/>
      <c r="M12" s="601"/>
      <c r="N12" s="601"/>
      <c r="O12" s="601"/>
      <c r="P12" s="601"/>
      <c r="Q12" s="601"/>
      <c r="R12" s="601"/>
      <c r="S12" s="601"/>
      <c r="T12" s="15" t="s">
        <v>1</v>
      </c>
      <c r="U12" s="15" t="s">
        <v>1</v>
      </c>
    </row>
    <row r="13" spans="1:21" ht="15.75" customHeight="1">
      <c r="A13" s="15" t="s">
        <v>1</v>
      </c>
      <c r="B13" s="601" t="str">
        <f>Форма3!B13</f>
        <v>Планируемый период: 2020 - 2024 годы. Версия: 1</v>
      </c>
      <c r="C13" s="601"/>
      <c r="D13" s="601"/>
      <c r="E13" s="601"/>
      <c r="F13" s="601"/>
      <c r="G13" s="601"/>
      <c r="H13" s="601"/>
      <c r="I13" s="601"/>
      <c r="J13" s="601"/>
      <c r="K13" s="601"/>
      <c r="L13" s="601"/>
      <c r="M13" s="601"/>
      <c r="N13" s="601"/>
      <c r="O13" s="601"/>
      <c r="P13" s="601"/>
      <c r="Q13" s="601"/>
      <c r="R13" s="601"/>
      <c r="S13" s="601"/>
      <c r="T13" s="15" t="s">
        <v>1</v>
      </c>
      <c r="U13" s="15" t="s">
        <v>1</v>
      </c>
    </row>
    <row r="14" spans="1:21" ht="15" customHeight="1">
      <c r="A14" s="31" t="s">
        <v>1</v>
      </c>
      <c r="B14" s="658" t="s">
        <v>21</v>
      </c>
      <c r="C14" s="658" t="s">
        <v>22</v>
      </c>
      <c r="D14" s="658" t="s">
        <v>79</v>
      </c>
      <c r="E14" s="660" t="s">
        <v>90</v>
      </c>
      <c r="F14" s="663"/>
      <c r="G14" s="661"/>
      <c r="H14" s="660" t="s">
        <v>91</v>
      </c>
      <c r="I14" s="663"/>
      <c r="J14" s="661"/>
      <c r="K14" s="660" t="s">
        <v>92</v>
      </c>
      <c r="L14" s="663"/>
      <c r="M14" s="661"/>
      <c r="N14" s="660" t="s">
        <v>92</v>
      </c>
      <c r="O14" s="663"/>
      <c r="P14" s="661"/>
      <c r="Q14" s="663" t="s">
        <v>92</v>
      </c>
      <c r="R14" s="663"/>
      <c r="S14" s="661"/>
      <c r="T14" s="22" t="s">
        <v>92</v>
      </c>
      <c r="U14" s="22" t="s">
        <v>92</v>
      </c>
    </row>
    <row r="15" spans="1:21" ht="26.25" customHeight="1">
      <c r="A15" s="31" t="s">
        <v>1</v>
      </c>
      <c r="B15" s="659"/>
      <c r="C15" s="659"/>
      <c r="D15" s="659"/>
      <c r="E15" s="22" t="s">
        <v>93</v>
      </c>
      <c r="F15" s="22" t="s">
        <v>94</v>
      </c>
      <c r="G15" s="22" t="s">
        <v>212</v>
      </c>
      <c r="H15" s="22" t="s">
        <v>93</v>
      </c>
      <c r="I15" s="22" t="s">
        <v>94</v>
      </c>
      <c r="J15" s="22" t="s">
        <v>212</v>
      </c>
      <c r="K15" s="22" t="s">
        <v>93</v>
      </c>
      <c r="L15" s="22" t="s">
        <v>94</v>
      </c>
      <c r="M15" s="22" t="s">
        <v>212</v>
      </c>
      <c r="N15" s="22" t="s">
        <v>93</v>
      </c>
      <c r="O15" s="22" t="s">
        <v>94</v>
      </c>
      <c r="P15" s="22" t="s">
        <v>212</v>
      </c>
      <c r="Q15" s="32" t="s">
        <v>93</v>
      </c>
      <c r="R15" s="22" t="s">
        <v>94</v>
      </c>
      <c r="S15" s="22" t="s">
        <v>212</v>
      </c>
      <c r="T15" s="22" t="s">
        <v>93</v>
      </c>
      <c r="U15" s="22" t="s">
        <v>93</v>
      </c>
    </row>
    <row r="16" spans="1:21" ht="25.5" customHeight="1">
      <c r="A16" s="31" t="s">
        <v>1</v>
      </c>
      <c r="B16" s="22" t="s">
        <v>97</v>
      </c>
      <c r="C16" s="22" t="s">
        <v>98</v>
      </c>
      <c r="D16" s="22" t="s">
        <v>99</v>
      </c>
      <c r="E16" s="22">
        <v>1</v>
      </c>
      <c r="F16" s="22">
        <v>2</v>
      </c>
      <c r="G16" s="22" t="s">
        <v>213</v>
      </c>
      <c r="H16" s="22">
        <v>4</v>
      </c>
      <c r="I16" s="22">
        <v>5</v>
      </c>
      <c r="J16" s="22" t="s">
        <v>214</v>
      </c>
      <c r="K16" s="22">
        <v>7</v>
      </c>
      <c r="L16" s="22">
        <v>8</v>
      </c>
      <c r="M16" s="22" t="s">
        <v>215</v>
      </c>
      <c r="N16" s="22">
        <v>10</v>
      </c>
      <c r="O16" s="22">
        <v>11</v>
      </c>
      <c r="P16" s="22" t="s">
        <v>216</v>
      </c>
      <c r="Q16" s="32">
        <v>13</v>
      </c>
      <c r="R16" s="22">
        <v>14</v>
      </c>
      <c r="S16" s="22" t="s">
        <v>217</v>
      </c>
      <c r="T16" s="22">
        <v>16</v>
      </c>
      <c r="U16" s="22">
        <v>17</v>
      </c>
    </row>
    <row r="17" spans="1:21" ht="24" customHeight="1">
      <c r="A17" s="31" t="s">
        <v>1</v>
      </c>
      <c r="B17" s="33" t="s">
        <v>246</v>
      </c>
      <c r="C17" s="24" t="s">
        <v>247</v>
      </c>
      <c r="D17" s="24" t="s">
        <v>248</v>
      </c>
      <c r="E17" s="34"/>
      <c r="F17" s="34"/>
      <c r="G17" s="34"/>
      <c r="H17" s="34"/>
      <c r="I17" s="34"/>
      <c r="J17" s="25"/>
      <c r="K17" s="25"/>
      <c r="L17" s="25"/>
      <c r="M17" s="25"/>
      <c r="N17" s="25"/>
      <c r="O17" s="25"/>
      <c r="P17" s="25"/>
      <c r="Q17" s="25"/>
      <c r="R17" s="25"/>
      <c r="S17" s="25"/>
      <c r="T17" s="26"/>
      <c r="U17" s="26"/>
    </row>
    <row r="18" spans="1:21" ht="24" customHeight="1">
      <c r="A18" s="31" t="s">
        <v>1</v>
      </c>
      <c r="B18" s="8" t="s">
        <v>219</v>
      </c>
      <c r="C18" s="6" t="s">
        <v>249</v>
      </c>
      <c r="D18" s="6" t="s">
        <v>248</v>
      </c>
      <c r="E18" s="35"/>
      <c r="F18" s="35"/>
      <c r="G18" s="26"/>
      <c r="H18" s="35"/>
      <c r="I18" s="35"/>
      <c r="J18" s="26"/>
      <c r="K18" s="35"/>
      <c r="L18" s="35"/>
      <c r="M18" s="26"/>
      <c r="N18" s="35"/>
      <c r="O18" s="35"/>
      <c r="P18" s="26"/>
      <c r="Q18" s="36"/>
      <c r="R18" s="35"/>
      <c r="S18" s="26"/>
      <c r="T18" s="26"/>
      <c r="U18" s="26"/>
    </row>
    <row r="19" spans="1:21" ht="12" customHeight="1">
      <c r="A19" s="31" t="s">
        <v>1</v>
      </c>
      <c r="B19" s="8" t="s">
        <v>221</v>
      </c>
      <c r="C19" s="6" t="s">
        <v>250</v>
      </c>
      <c r="D19" s="6" t="s">
        <v>248</v>
      </c>
      <c r="E19" s="35"/>
      <c r="F19" s="35"/>
      <c r="G19" s="26"/>
      <c r="H19" s="35"/>
      <c r="I19" s="35"/>
      <c r="J19" s="26"/>
      <c r="K19" s="35"/>
      <c r="L19" s="35"/>
      <c r="M19" s="26"/>
      <c r="N19" s="35"/>
      <c r="O19" s="35"/>
      <c r="P19" s="26"/>
      <c r="Q19" s="36"/>
      <c r="R19" s="35"/>
      <c r="S19" s="26"/>
      <c r="T19" s="26"/>
      <c r="U19" s="26"/>
    </row>
    <row r="20" spans="1:21" ht="24" customHeight="1">
      <c r="A20" s="31" t="s">
        <v>1</v>
      </c>
      <c r="B20" s="8" t="s">
        <v>223</v>
      </c>
      <c r="C20" s="6" t="s">
        <v>251</v>
      </c>
      <c r="D20" s="6" t="s">
        <v>248</v>
      </c>
      <c r="E20" s="35"/>
      <c r="F20" s="35"/>
      <c r="G20" s="26"/>
      <c r="H20" s="35"/>
      <c r="I20" s="35"/>
      <c r="J20" s="26"/>
      <c r="K20" s="35"/>
      <c r="L20" s="35"/>
      <c r="M20" s="26"/>
      <c r="N20" s="35"/>
      <c r="O20" s="35"/>
      <c r="P20" s="26"/>
      <c r="Q20" s="36"/>
      <c r="R20" s="35"/>
      <c r="S20" s="26"/>
      <c r="T20" s="26"/>
      <c r="U20" s="26"/>
    </row>
    <row r="21" spans="1:21" ht="24" customHeight="1">
      <c r="A21" s="31" t="s">
        <v>1</v>
      </c>
      <c r="B21" s="33" t="s">
        <v>252</v>
      </c>
      <c r="C21" s="24" t="s">
        <v>253</v>
      </c>
      <c r="D21" s="24" t="s">
        <v>254</v>
      </c>
      <c r="E21" s="35"/>
      <c r="F21" s="35"/>
      <c r="G21" s="26"/>
      <c r="H21" s="35"/>
      <c r="I21" s="35"/>
      <c r="J21" s="26"/>
      <c r="K21" s="35"/>
      <c r="L21" s="35"/>
      <c r="M21" s="26"/>
      <c r="N21" s="35"/>
      <c r="O21" s="35"/>
      <c r="P21" s="26"/>
      <c r="Q21" s="36"/>
      <c r="R21" s="35"/>
      <c r="S21" s="26"/>
      <c r="T21" s="26"/>
      <c r="U21" s="26"/>
    </row>
    <row r="22" spans="1:21" ht="24" customHeight="1">
      <c r="A22" s="31" t="s">
        <v>1</v>
      </c>
      <c r="B22" s="8" t="s">
        <v>255</v>
      </c>
      <c r="C22" s="6" t="s">
        <v>249</v>
      </c>
      <c r="D22" s="6" t="s">
        <v>254</v>
      </c>
      <c r="E22" s="35"/>
      <c r="F22" s="35"/>
      <c r="G22" s="26"/>
      <c r="H22" s="35"/>
      <c r="I22" s="35"/>
      <c r="J22" s="26"/>
      <c r="K22" s="35"/>
      <c r="L22" s="35"/>
      <c r="M22" s="26"/>
      <c r="N22" s="35"/>
      <c r="O22" s="35"/>
      <c r="P22" s="26"/>
      <c r="Q22" s="36"/>
      <c r="R22" s="35"/>
      <c r="S22" s="26"/>
      <c r="T22" s="26"/>
      <c r="U22" s="26"/>
    </row>
    <row r="23" spans="1:21" ht="12" customHeight="1">
      <c r="A23" s="31" t="s">
        <v>1</v>
      </c>
      <c r="B23" s="8" t="s">
        <v>256</v>
      </c>
      <c r="C23" s="6" t="s">
        <v>250</v>
      </c>
      <c r="D23" s="6" t="s">
        <v>254</v>
      </c>
      <c r="E23" s="35"/>
      <c r="F23" s="35"/>
      <c r="G23" s="26"/>
      <c r="H23" s="35"/>
      <c r="I23" s="35"/>
      <c r="J23" s="26"/>
      <c r="K23" s="35"/>
      <c r="L23" s="35"/>
      <c r="M23" s="26"/>
      <c r="N23" s="35"/>
      <c r="O23" s="35"/>
      <c r="P23" s="26"/>
      <c r="Q23" s="36"/>
      <c r="R23" s="35"/>
      <c r="S23" s="26"/>
      <c r="T23" s="26"/>
      <c r="U23" s="26"/>
    </row>
    <row r="24" spans="1:21" ht="24" customHeight="1">
      <c r="A24" s="31" t="s">
        <v>1</v>
      </c>
      <c r="B24" s="8" t="s">
        <v>257</v>
      </c>
      <c r="C24" s="6" t="s">
        <v>251</v>
      </c>
      <c r="D24" s="6" t="s">
        <v>254</v>
      </c>
      <c r="E24" s="35"/>
      <c r="F24" s="35"/>
      <c r="G24" s="26"/>
      <c r="H24" s="35"/>
      <c r="I24" s="35"/>
      <c r="J24" s="26"/>
      <c r="K24" s="35"/>
      <c r="L24" s="35"/>
      <c r="M24" s="26"/>
      <c r="N24" s="35"/>
      <c r="O24" s="35"/>
      <c r="P24" s="26"/>
      <c r="Q24" s="36"/>
      <c r="R24" s="35"/>
      <c r="S24" s="26"/>
      <c r="T24" s="26"/>
      <c r="U24" s="26"/>
    </row>
    <row r="25" spans="1:21" ht="24" customHeight="1">
      <c r="A25" s="31" t="s">
        <v>1</v>
      </c>
      <c r="B25" s="37" t="s">
        <v>258</v>
      </c>
      <c r="C25" s="24" t="s">
        <v>259</v>
      </c>
      <c r="D25" s="24" t="s">
        <v>260</v>
      </c>
      <c r="E25" s="38"/>
      <c r="F25" s="38"/>
      <c r="G25" s="25"/>
      <c r="H25" s="38"/>
      <c r="I25" s="38"/>
      <c r="J25" s="25"/>
      <c r="K25" s="38"/>
      <c r="L25" s="38"/>
      <c r="M25" s="25"/>
      <c r="N25" s="38"/>
      <c r="O25" s="38"/>
      <c r="P25" s="25"/>
      <c r="Q25" s="38"/>
      <c r="R25" s="38"/>
      <c r="S25" s="25"/>
      <c r="T25" s="26"/>
      <c r="U25" s="26"/>
    </row>
    <row r="26" spans="1:21" ht="24" customHeight="1">
      <c r="A26" s="31" t="s">
        <v>1</v>
      </c>
      <c r="B26" s="8" t="s">
        <v>229</v>
      </c>
      <c r="C26" s="6" t="s">
        <v>249</v>
      </c>
      <c r="D26" s="6" t="s">
        <v>260</v>
      </c>
      <c r="E26" s="35"/>
      <c r="F26" s="35"/>
      <c r="G26" s="26"/>
      <c r="H26" s="35"/>
      <c r="I26" s="35"/>
      <c r="J26" s="25"/>
      <c r="K26" s="35"/>
      <c r="L26" s="35"/>
      <c r="M26" s="25"/>
      <c r="N26" s="35"/>
      <c r="O26" s="35"/>
      <c r="P26" s="25"/>
      <c r="Q26" s="35"/>
      <c r="R26" s="35"/>
      <c r="S26" s="25"/>
      <c r="T26" s="26"/>
      <c r="U26" s="26"/>
    </row>
    <row r="27" spans="1:21" ht="12" customHeight="1">
      <c r="A27" s="31" t="s">
        <v>1</v>
      </c>
      <c r="B27" s="8" t="s">
        <v>231</v>
      </c>
      <c r="C27" s="6" t="s">
        <v>250</v>
      </c>
      <c r="D27" s="6" t="s">
        <v>260</v>
      </c>
      <c r="E27" s="35"/>
      <c r="F27" s="35"/>
      <c r="G27" s="26"/>
      <c r="H27" s="35"/>
      <c r="I27" s="35"/>
      <c r="J27" s="25"/>
      <c r="K27" s="35"/>
      <c r="L27" s="35"/>
      <c r="M27" s="25"/>
      <c r="N27" s="35"/>
      <c r="O27" s="35"/>
      <c r="P27" s="25"/>
      <c r="Q27" s="35"/>
      <c r="R27" s="35"/>
      <c r="S27" s="25"/>
      <c r="T27" s="26"/>
      <c r="U27" s="26"/>
    </row>
    <row r="28" spans="1:21" ht="24" customHeight="1">
      <c r="A28" s="31" t="s">
        <v>1</v>
      </c>
      <c r="B28" s="8" t="s">
        <v>261</v>
      </c>
      <c r="C28" s="6" t="s">
        <v>251</v>
      </c>
      <c r="D28" s="6" t="s">
        <v>260</v>
      </c>
      <c r="E28" s="35"/>
      <c r="F28" s="35"/>
      <c r="G28" s="26"/>
      <c r="H28" s="35"/>
      <c r="I28" s="35"/>
      <c r="J28" s="25"/>
      <c r="K28" s="35"/>
      <c r="L28" s="35"/>
      <c r="M28" s="25"/>
      <c r="N28" s="35"/>
      <c r="O28" s="35"/>
      <c r="P28" s="25"/>
      <c r="Q28" s="35"/>
      <c r="R28" s="35"/>
      <c r="S28" s="25"/>
      <c r="T28" s="26"/>
      <c r="U28" s="26"/>
    </row>
    <row r="29" spans="1:21" ht="12" customHeight="1">
      <c r="A29" s="6" t="s">
        <v>1</v>
      </c>
      <c r="B29" s="33" t="s">
        <v>262</v>
      </c>
      <c r="C29" s="39" t="s">
        <v>263</v>
      </c>
      <c r="D29" s="39" t="s">
        <v>260</v>
      </c>
      <c r="E29" s="34"/>
      <c r="F29" s="34"/>
      <c r="G29" s="34"/>
      <c r="H29" s="34"/>
      <c r="I29" s="34"/>
      <c r="J29" s="34"/>
      <c r="K29" s="34"/>
      <c r="L29" s="34"/>
      <c r="M29" s="34"/>
      <c r="N29" s="34"/>
      <c r="O29" s="34"/>
      <c r="P29" s="34"/>
      <c r="Q29" s="34"/>
      <c r="R29" s="34"/>
      <c r="S29" s="34"/>
      <c r="T29" s="26"/>
      <c r="U29" s="26"/>
    </row>
    <row r="30" spans="1:21" ht="24" customHeight="1">
      <c r="A30" s="6" t="s">
        <v>1</v>
      </c>
      <c r="B30" s="8" t="s">
        <v>264</v>
      </c>
      <c r="C30" s="6" t="s">
        <v>249</v>
      </c>
      <c r="D30" s="6" t="s">
        <v>260</v>
      </c>
      <c r="E30" s="26"/>
      <c r="F30" s="26"/>
      <c r="G30" s="26"/>
      <c r="H30" s="26"/>
      <c r="I30" s="26"/>
      <c r="J30" s="26"/>
      <c r="K30" s="26"/>
      <c r="L30" s="26"/>
      <c r="M30" s="26"/>
      <c r="N30" s="26"/>
      <c r="O30" s="26"/>
      <c r="P30" s="26"/>
      <c r="Q30" s="26"/>
      <c r="R30" s="26"/>
      <c r="S30" s="26"/>
      <c r="T30" s="26"/>
      <c r="U30" s="26"/>
    </row>
    <row r="31" spans="1:21" ht="12" customHeight="1">
      <c r="A31" s="6" t="s">
        <v>1</v>
      </c>
      <c r="B31" s="8" t="s">
        <v>265</v>
      </c>
      <c r="C31" s="6" t="s">
        <v>250</v>
      </c>
      <c r="D31" s="6" t="s">
        <v>260</v>
      </c>
      <c r="E31" s="26"/>
      <c r="F31" s="26"/>
      <c r="G31" s="26"/>
      <c r="H31" s="26"/>
      <c r="I31" s="26"/>
      <c r="J31" s="26"/>
      <c r="K31" s="26"/>
      <c r="L31" s="26"/>
      <c r="M31" s="26"/>
      <c r="N31" s="26"/>
      <c r="O31" s="26"/>
      <c r="P31" s="26"/>
      <c r="Q31" s="26"/>
      <c r="R31" s="26"/>
      <c r="S31" s="26"/>
      <c r="T31" s="26"/>
      <c r="U31" s="26"/>
    </row>
    <row r="32" spans="1:21" ht="24" customHeight="1">
      <c r="A32" s="6" t="s">
        <v>1</v>
      </c>
      <c r="B32" s="8" t="s">
        <v>266</v>
      </c>
      <c r="C32" s="6" t="s">
        <v>251</v>
      </c>
      <c r="D32" s="6" t="s">
        <v>260</v>
      </c>
      <c r="E32" s="26"/>
      <c r="F32" s="26"/>
      <c r="G32" s="26"/>
      <c r="H32" s="26"/>
      <c r="I32" s="26"/>
      <c r="J32" s="26"/>
      <c r="K32" s="26"/>
      <c r="L32" s="26"/>
      <c r="M32" s="26"/>
      <c r="N32" s="26"/>
      <c r="O32" s="26"/>
      <c r="P32" s="26"/>
      <c r="Q32" s="26"/>
      <c r="R32" s="26"/>
      <c r="S32" s="26"/>
      <c r="T32" s="26"/>
      <c r="U32" s="26"/>
    </row>
    <row r="33" spans="1:21" ht="24" customHeight="1">
      <c r="A33" s="6" t="s">
        <v>1</v>
      </c>
      <c r="B33" s="33" t="s">
        <v>267</v>
      </c>
      <c r="C33" s="24" t="s">
        <v>268</v>
      </c>
      <c r="D33" s="24" t="s">
        <v>260</v>
      </c>
      <c r="E33" s="25"/>
      <c r="F33" s="25"/>
      <c r="G33" s="25"/>
      <c r="H33" s="25"/>
      <c r="I33" s="25"/>
      <c r="J33" s="25"/>
      <c r="K33" s="25"/>
      <c r="L33" s="25"/>
      <c r="M33" s="25"/>
      <c r="N33" s="25"/>
      <c r="O33" s="25"/>
      <c r="P33" s="25"/>
      <c r="Q33" s="25"/>
      <c r="R33" s="25"/>
      <c r="S33" s="25"/>
      <c r="T33" s="26"/>
      <c r="U33" s="26"/>
    </row>
    <row r="34" spans="1:21" ht="24" customHeight="1">
      <c r="A34" s="6" t="s">
        <v>1</v>
      </c>
      <c r="B34" s="8" t="s">
        <v>235</v>
      </c>
      <c r="C34" s="6" t="s">
        <v>249</v>
      </c>
      <c r="D34" s="6" t="s">
        <v>260</v>
      </c>
      <c r="E34" s="26"/>
      <c r="F34" s="26"/>
      <c r="G34" s="26"/>
      <c r="H34" s="26"/>
      <c r="I34" s="26"/>
      <c r="J34" s="26"/>
      <c r="K34" s="26"/>
      <c r="L34" s="26"/>
      <c r="M34" s="26"/>
      <c r="N34" s="26"/>
      <c r="O34" s="26"/>
      <c r="P34" s="26"/>
      <c r="Q34" s="26"/>
      <c r="R34" s="26"/>
      <c r="S34" s="26"/>
      <c r="T34" s="26"/>
      <c r="U34" s="26"/>
    </row>
    <row r="35" spans="1:21" ht="12" customHeight="1">
      <c r="A35" s="6" t="s">
        <v>1</v>
      </c>
      <c r="B35" s="8" t="s">
        <v>237</v>
      </c>
      <c r="C35" s="6" t="s">
        <v>250</v>
      </c>
      <c r="D35" s="6" t="s">
        <v>260</v>
      </c>
      <c r="E35" s="26"/>
      <c r="F35" s="26"/>
      <c r="G35" s="26"/>
      <c r="H35" s="26"/>
      <c r="I35" s="26"/>
      <c r="J35" s="26"/>
      <c r="K35" s="26"/>
      <c r="L35" s="26"/>
      <c r="M35" s="26"/>
      <c r="N35" s="26"/>
      <c r="O35" s="26"/>
      <c r="P35" s="26"/>
      <c r="Q35" s="26"/>
      <c r="R35" s="26"/>
      <c r="S35" s="26"/>
      <c r="T35" s="26"/>
      <c r="U35" s="26"/>
    </row>
    <row r="36" spans="1:21" ht="24" customHeight="1">
      <c r="A36" s="6" t="s">
        <v>1</v>
      </c>
      <c r="B36" s="8" t="s">
        <v>269</v>
      </c>
      <c r="C36" s="6" t="s">
        <v>251</v>
      </c>
      <c r="D36" s="6" t="s">
        <v>260</v>
      </c>
      <c r="E36" s="26"/>
      <c r="F36" s="26"/>
      <c r="G36" s="26"/>
      <c r="H36" s="26"/>
      <c r="I36" s="26"/>
      <c r="J36" s="26"/>
      <c r="K36" s="26"/>
      <c r="L36" s="26"/>
      <c r="M36" s="26"/>
      <c r="N36" s="26"/>
      <c r="O36" s="26"/>
      <c r="P36" s="26"/>
      <c r="Q36" s="26"/>
      <c r="R36" s="26"/>
      <c r="S36" s="26"/>
      <c r="T36" s="26"/>
      <c r="U36" s="26"/>
    </row>
    <row r="37" spans="1:21" ht="24" customHeight="1">
      <c r="A37" s="6" t="s">
        <v>1</v>
      </c>
      <c r="B37" s="33" t="s">
        <v>270</v>
      </c>
      <c r="C37" s="24" t="s">
        <v>271</v>
      </c>
      <c r="D37" s="24" t="s">
        <v>260</v>
      </c>
      <c r="E37" s="25"/>
      <c r="F37" s="25"/>
      <c r="G37" s="25"/>
      <c r="H37" s="25"/>
      <c r="I37" s="25"/>
      <c r="J37" s="25"/>
      <c r="K37" s="25"/>
      <c r="L37" s="25"/>
      <c r="M37" s="25"/>
      <c r="N37" s="25"/>
      <c r="O37" s="25"/>
      <c r="P37" s="25"/>
      <c r="Q37" s="25"/>
      <c r="R37" s="25"/>
      <c r="S37" s="25"/>
      <c r="T37" s="26"/>
      <c r="U37" s="26"/>
    </row>
    <row r="38" spans="1:21" ht="24" customHeight="1">
      <c r="A38" s="6" t="s">
        <v>1</v>
      </c>
      <c r="B38" s="8" t="s">
        <v>240</v>
      </c>
      <c r="C38" s="6" t="s">
        <v>272</v>
      </c>
      <c r="D38" s="6" t="s">
        <v>260</v>
      </c>
      <c r="E38" s="26"/>
      <c r="F38" s="26"/>
      <c r="G38" s="26"/>
      <c r="H38" s="26"/>
      <c r="I38" s="26"/>
      <c r="J38" s="26"/>
      <c r="K38" s="26"/>
      <c r="L38" s="26"/>
      <c r="M38" s="26"/>
      <c r="N38" s="26"/>
      <c r="O38" s="26"/>
      <c r="P38" s="26"/>
      <c r="Q38" s="26"/>
      <c r="R38" s="26"/>
      <c r="S38" s="26"/>
      <c r="T38" s="26"/>
      <c r="U38" s="26"/>
    </row>
    <row r="39" spans="1:21" ht="12" customHeight="1">
      <c r="A39" s="6" t="s">
        <v>1</v>
      </c>
      <c r="B39" s="8" t="s">
        <v>242</v>
      </c>
      <c r="C39" s="6" t="s">
        <v>273</v>
      </c>
      <c r="D39" s="6" t="s">
        <v>260</v>
      </c>
      <c r="E39" s="26"/>
      <c r="F39" s="26"/>
      <c r="G39" s="26"/>
      <c r="H39" s="26"/>
      <c r="I39" s="26"/>
      <c r="J39" s="26"/>
      <c r="K39" s="26"/>
      <c r="L39" s="26"/>
      <c r="M39" s="26"/>
      <c r="N39" s="26"/>
      <c r="O39" s="26"/>
      <c r="P39" s="26"/>
      <c r="Q39" s="26"/>
      <c r="R39" s="26"/>
      <c r="S39" s="26"/>
      <c r="T39" s="26"/>
      <c r="U39" s="26"/>
    </row>
    <row r="40" spans="1:21" ht="24" customHeight="1">
      <c r="A40" s="6" t="s">
        <v>1</v>
      </c>
      <c r="B40" s="8" t="s">
        <v>274</v>
      </c>
      <c r="C40" s="6" t="s">
        <v>275</v>
      </c>
      <c r="D40" s="6" t="s">
        <v>260</v>
      </c>
      <c r="E40" s="26"/>
      <c r="F40" s="26"/>
      <c r="G40" s="26"/>
      <c r="H40" s="26"/>
      <c r="I40" s="26"/>
      <c r="J40" s="26"/>
      <c r="K40" s="26"/>
      <c r="L40" s="26"/>
      <c r="M40" s="26"/>
      <c r="N40" s="26"/>
      <c r="O40" s="26"/>
      <c r="P40" s="26"/>
      <c r="Q40" s="26"/>
      <c r="R40" s="26"/>
      <c r="S40" s="26"/>
      <c r="T40" s="26"/>
      <c r="U40" s="26"/>
    </row>
    <row r="41" spans="1:21" ht="48" customHeight="1">
      <c r="A41" s="6" t="s">
        <v>1</v>
      </c>
      <c r="B41" s="33" t="s">
        <v>276</v>
      </c>
      <c r="C41" s="24" t="s">
        <v>277</v>
      </c>
      <c r="D41" s="24" t="s">
        <v>254</v>
      </c>
      <c r="E41" s="38"/>
      <c r="F41" s="38"/>
      <c r="G41" s="25"/>
      <c r="H41" s="38"/>
      <c r="I41" s="38"/>
      <c r="J41" s="25"/>
      <c r="K41" s="25"/>
      <c r="L41" s="25"/>
      <c r="M41" s="25"/>
      <c r="N41" s="25"/>
      <c r="O41" s="25"/>
      <c r="P41" s="25"/>
      <c r="Q41" s="25"/>
      <c r="R41" s="25"/>
      <c r="S41" s="25"/>
      <c r="T41" s="26"/>
      <c r="U41" s="26"/>
    </row>
    <row r="42" spans="1:21" ht="24" customHeight="1">
      <c r="A42" s="6" t="s">
        <v>1</v>
      </c>
      <c r="B42" s="8" t="s">
        <v>278</v>
      </c>
      <c r="C42" s="6" t="s">
        <v>249</v>
      </c>
      <c r="D42" s="6" t="s">
        <v>254</v>
      </c>
      <c r="E42" s="35"/>
      <c r="F42" s="35"/>
      <c r="G42" s="26"/>
      <c r="H42" s="35"/>
      <c r="I42" s="35"/>
      <c r="J42" s="26"/>
      <c r="K42" s="35"/>
      <c r="L42" s="35"/>
      <c r="M42" s="26"/>
      <c r="N42" s="35"/>
      <c r="O42" s="35"/>
      <c r="P42" s="26"/>
      <c r="Q42" s="35"/>
      <c r="R42" s="35"/>
      <c r="S42" s="26"/>
      <c r="T42" s="26"/>
      <c r="U42" s="26"/>
    </row>
    <row r="43" spans="1:21" ht="12" customHeight="1">
      <c r="A43" s="6" t="s">
        <v>1</v>
      </c>
      <c r="B43" s="8" t="s">
        <v>279</v>
      </c>
      <c r="C43" s="6" t="s">
        <v>250</v>
      </c>
      <c r="D43" s="6" t="s">
        <v>254</v>
      </c>
      <c r="E43" s="35"/>
      <c r="F43" s="35"/>
      <c r="G43" s="26"/>
      <c r="H43" s="35"/>
      <c r="I43" s="35"/>
      <c r="J43" s="26"/>
      <c r="K43" s="35"/>
      <c r="L43" s="35"/>
      <c r="M43" s="26"/>
      <c r="N43" s="35"/>
      <c r="O43" s="35"/>
      <c r="P43" s="26"/>
      <c r="Q43" s="35"/>
      <c r="R43" s="35"/>
      <c r="S43" s="26"/>
      <c r="T43" s="26"/>
      <c r="U43" s="26"/>
    </row>
    <row r="44" spans="1:21" ht="24" customHeight="1">
      <c r="A44" s="6" t="s">
        <v>1</v>
      </c>
      <c r="B44" s="33" t="s">
        <v>280</v>
      </c>
      <c r="C44" s="24" t="s">
        <v>281</v>
      </c>
      <c r="D44" s="24" t="s">
        <v>260</v>
      </c>
      <c r="E44" s="25"/>
      <c r="F44" s="25"/>
      <c r="G44" s="25"/>
      <c r="H44" s="25"/>
      <c r="I44" s="25"/>
      <c r="J44" s="25"/>
      <c r="K44" s="25"/>
      <c r="L44" s="25"/>
      <c r="M44" s="25"/>
      <c r="N44" s="25"/>
      <c r="O44" s="25"/>
      <c r="P44" s="25"/>
      <c r="Q44" s="25"/>
      <c r="R44" s="25"/>
      <c r="S44" s="25"/>
      <c r="T44" s="26"/>
      <c r="U44" s="26"/>
    </row>
    <row r="45" spans="1:21" ht="24" customHeight="1">
      <c r="A45" s="6" t="s">
        <v>1</v>
      </c>
      <c r="B45" s="8" t="s">
        <v>282</v>
      </c>
      <c r="C45" s="6" t="s">
        <v>249</v>
      </c>
      <c r="D45" s="6" t="s">
        <v>260</v>
      </c>
      <c r="E45" s="26"/>
      <c r="F45" s="26"/>
      <c r="G45" s="26"/>
      <c r="H45" s="26"/>
      <c r="I45" s="26"/>
      <c r="J45" s="26"/>
      <c r="K45" s="26"/>
      <c r="L45" s="26"/>
      <c r="M45" s="26"/>
      <c r="N45" s="26"/>
      <c r="O45" s="26"/>
      <c r="P45" s="26"/>
      <c r="Q45" s="26"/>
      <c r="R45" s="26"/>
      <c r="S45" s="26"/>
      <c r="T45" s="26"/>
      <c r="U45" s="26"/>
    </row>
    <row r="46" spans="1:21" ht="12" customHeight="1">
      <c r="A46" s="6" t="s">
        <v>1</v>
      </c>
      <c r="B46" s="8" t="s">
        <v>283</v>
      </c>
      <c r="C46" s="6" t="s">
        <v>250</v>
      </c>
      <c r="D46" s="6" t="s">
        <v>260</v>
      </c>
      <c r="E46" s="26"/>
      <c r="F46" s="26"/>
      <c r="G46" s="26"/>
      <c r="H46" s="26"/>
      <c r="I46" s="26"/>
      <c r="J46" s="26"/>
      <c r="K46" s="26"/>
      <c r="L46" s="26"/>
      <c r="M46" s="26"/>
      <c r="N46" s="26"/>
      <c r="O46" s="26"/>
      <c r="P46" s="26"/>
      <c r="Q46" s="26"/>
      <c r="R46" s="26"/>
      <c r="S46" s="26"/>
      <c r="T46" s="26"/>
      <c r="U46" s="26"/>
    </row>
    <row r="47" spans="1:21" ht="24" customHeight="1">
      <c r="A47" s="6" t="s">
        <v>1</v>
      </c>
      <c r="B47" s="33" t="s">
        <v>284</v>
      </c>
      <c r="C47" s="24" t="s">
        <v>285</v>
      </c>
      <c r="D47" s="24" t="s">
        <v>286</v>
      </c>
      <c r="E47" s="38"/>
      <c r="F47" s="38"/>
      <c r="G47" s="25"/>
      <c r="H47" s="38"/>
      <c r="I47" s="38"/>
      <c r="J47" s="25"/>
      <c r="K47" s="25"/>
      <c r="L47" s="25"/>
      <c r="M47" s="25"/>
      <c r="N47" s="25"/>
      <c r="O47" s="25"/>
      <c r="P47" s="25"/>
      <c r="Q47" s="25"/>
      <c r="R47" s="25"/>
      <c r="S47" s="25"/>
      <c r="T47" s="26"/>
      <c r="U47" s="26"/>
    </row>
    <row r="48" spans="1:21" ht="24" customHeight="1">
      <c r="A48" s="6" t="s">
        <v>1</v>
      </c>
      <c r="B48" s="8" t="s">
        <v>33</v>
      </c>
      <c r="C48" s="6" t="s">
        <v>287</v>
      </c>
      <c r="D48" s="6" t="s">
        <v>286</v>
      </c>
      <c r="E48" s="35"/>
      <c r="F48" s="35"/>
      <c r="G48" s="26"/>
      <c r="H48" s="35"/>
      <c r="I48" s="35"/>
      <c r="J48" s="26"/>
      <c r="K48" s="35"/>
      <c r="L48" s="35"/>
      <c r="M48" s="26"/>
      <c r="N48" s="35"/>
      <c r="O48" s="35"/>
      <c r="P48" s="26"/>
      <c r="Q48" s="35"/>
      <c r="R48" s="35"/>
      <c r="S48" s="26"/>
      <c r="T48" s="26"/>
      <c r="U48" s="26"/>
    </row>
    <row r="49" spans="1:21" ht="12" customHeight="1">
      <c r="A49" s="6" t="s">
        <v>1</v>
      </c>
      <c r="B49" s="8" t="s">
        <v>35</v>
      </c>
      <c r="C49" s="6" t="s">
        <v>288</v>
      </c>
      <c r="D49" s="6" t="s">
        <v>286</v>
      </c>
      <c r="E49" s="35"/>
      <c r="F49" s="35"/>
      <c r="G49" s="26"/>
      <c r="H49" s="35"/>
      <c r="I49" s="35"/>
      <c r="J49" s="26"/>
      <c r="K49" s="35"/>
      <c r="L49" s="35"/>
      <c r="M49" s="26"/>
      <c r="N49" s="35"/>
      <c r="O49" s="35"/>
      <c r="P49" s="26"/>
      <c r="Q49" s="35"/>
      <c r="R49" s="35"/>
      <c r="S49" s="26"/>
      <c r="T49" s="26"/>
      <c r="U49" s="26"/>
    </row>
    <row r="50" spans="1:21" ht="24" customHeight="1">
      <c r="A50" s="6" t="s">
        <v>1</v>
      </c>
      <c r="B50" s="33" t="s">
        <v>289</v>
      </c>
      <c r="C50" s="24" t="s">
        <v>290</v>
      </c>
      <c r="D50" s="24" t="s">
        <v>260</v>
      </c>
      <c r="E50" s="25"/>
      <c r="F50" s="25"/>
      <c r="G50" s="25"/>
      <c r="H50" s="25"/>
      <c r="I50" s="25"/>
      <c r="J50" s="25"/>
      <c r="K50" s="25"/>
      <c r="L50" s="25"/>
      <c r="M50" s="25"/>
      <c r="N50" s="25"/>
      <c r="O50" s="25"/>
      <c r="P50" s="25"/>
      <c r="Q50" s="25"/>
      <c r="R50" s="25"/>
      <c r="S50" s="25"/>
      <c r="T50" s="26"/>
      <c r="U50" s="26"/>
    </row>
    <row r="51" spans="1:21" ht="24" customHeight="1">
      <c r="A51" s="6" t="s">
        <v>1</v>
      </c>
      <c r="B51" s="8" t="s">
        <v>291</v>
      </c>
      <c r="C51" s="6" t="s">
        <v>249</v>
      </c>
      <c r="D51" s="6" t="s">
        <v>260</v>
      </c>
      <c r="E51" s="26"/>
      <c r="F51" s="26"/>
      <c r="G51" s="26"/>
      <c r="H51" s="26"/>
      <c r="I51" s="26"/>
      <c r="J51" s="26"/>
      <c r="K51" s="26"/>
      <c r="L51" s="26"/>
      <c r="M51" s="26"/>
      <c r="N51" s="26"/>
      <c r="O51" s="26"/>
      <c r="P51" s="26"/>
      <c r="Q51" s="26"/>
      <c r="R51" s="26"/>
      <c r="S51" s="26"/>
      <c r="T51" s="26"/>
      <c r="U51" s="26"/>
    </row>
    <row r="52" spans="1:21" ht="12" customHeight="1">
      <c r="A52" s="6" t="s">
        <v>1</v>
      </c>
      <c r="B52" s="8" t="s">
        <v>292</v>
      </c>
      <c r="C52" s="6" t="s">
        <v>250</v>
      </c>
      <c r="D52" s="6" t="s">
        <v>260</v>
      </c>
      <c r="E52" s="26"/>
      <c r="F52" s="26"/>
      <c r="G52" s="26"/>
      <c r="H52" s="26"/>
      <c r="I52" s="26"/>
      <c r="J52" s="26"/>
      <c r="K52" s="26"/>
      <c r="L52" s="26"/>
      <c r="M52" s="26"/>
      <c r="N52" s="26"/>
      <c r="O52" s="26"/>
      <c r="P52" s="26"/>
      <c r="Q52" s="26"/>
      <c r="R52" s="26"/>
      <c r="S52" s="26"/>
      <c r="T52" s="26"/>
      <c r="U52" s="26"/>
    </row>
    <row r="53" spans="1:21" ht="24" customHeight="1">
      <c r="A53" s="6" t="s">
        <v>1</v>
      </c>
      <c r="B53" s="8" t="s">
        <v>293</v>
      </c>
      <c r="C53" s="6" t="s">
        <v>251</v>
      </c>
      <c r="D53" s="6" t="s">
        <v>260</v>
      </c>
      <c r="E53" s="26"/>
      <c r="F53" s="26"/>
      <c r="G53" s="26"/>
      <c r="H53" s="26"/>
      <c r="I53" s="26"/>
      <c r="J53" s="26"/>
      <c r="K53" s="26"/>
      <c r="L53" s="26"/>
      <c r="M53" s="26"/>
      <c r="N53" s="26"/>
      <c r="O53" s="26"/>
      <c r="P53" s="26"/>
      <c r="Q53" s="26"/>
      <c r="R53" s="26"/>
      <c r="S53" s="26"/>
      <c r="T53" s="26"/>
      <c r="U53" s="26"/>
    </row>
    <row r="54" spans="1:21" ht="24" customHeight="1">
      <c r="A54" s="6" t="s">
        <v>1</v>
      </c>
      <c r="B54" s="33" t="s">
        <v>294</v>
      </c>
      <c r="C54" s="24" t="s">
        <v>295</v>
      </c>
      <c r="D54" s="24" t="s">
        <v>260</v>
      </c>
      <c r="E54" s="25"/>
      <c r="F54" s="25"/>
      <c r="G54" s="25"/>
      <c r="H54" s="25"/>
      <c r="I54" s="25"/>
      <c r="J54" s="25"/>
      <c r="K54" s="25"/>
      <c r="L54" s="25"/>
      <c r="M54" s="25"/>
      <c r="N54" s="25"/>
      <c r="O54" s="25"/>
      <c r="P54" s="25"/>
      <c r="Q54" s="25"/>
      <c r="R54" s="25"/>
      <c r="S54" s="25"/>
      <c r="T54" s="26"/>
      <c r="U54" s="26"/>
    </row>
    <row r="55" spans="1:21" ht="24" customHeight="1">
      <c r="A55" s="6" t="s">
        <v>1</v>
      </c>
      <c r="B55" s="8" t="s">
        <v>296</v>
      </c>
      <c r="C55" s="6" t="s">
        <v>249</v>
      </c>
      <c r="D55" s="6" t="s">
        <v>260</v>
      </c>
      <c r="E55" s="26"/>
      <c r="F55" s="26"/>
      <c r="G55" s="26"/>
      <c r="H55" s="26"/>
      <c r="I55" s="26"/>
      <c r="J55" s="26"/>
      <c r="K55" s="26"/>
      <c r="L55" s="26"/>
      <c r="M55" s="26"/>
      <c r="N55" s="26"/>
      <c r="O55" s="26"/>
      <c r="P55" s="26"/>
      <c r="Q55" s="26"/>
      <c r="R55" s="26"/>
      <c r="S55" s="26"/>
      <c r="T55" s="26"/>
      <c r="U55" s="26"/>
    </row>
    <row r="56" spans="1:21" ht="12" customHeight="1">
      <c r="A56" s="6" t="s">
        <v>1</v>
      </c>
      <c r="B56" s="8" t="s">
        <v>297</v>
      </c>
      <c r="C56" s="6" t="s">
        <v>250</v>
      </c>
      <c r="D56" s="6" t="s">
        <v>260</v>
      </c>
      <c r="E56" s="26"/>
      <c r="F56" s="26"/>
      <c r="G56" s="26"/>
      <c r="H56" s="26"/>
      <c r="I56" s="26"/>
      <c r="J56" s="26"/>
      <c r="K56" s="26"/>
      <c r="L56" s="26"/>
      <c r="M56" s="26"/>
      <c r="N56" s="26"/>
      <c r="O56" s="26"/>
      <c r="P56" s="26"/>
      <c r="Q56" s="26"/>
      <c r="R56" s="26"/>
      <c r="S56" s="26"/>
      <c r="T56" s="26"/>
      <c r="U56" s="26"/>
    </row>
    <row r="57" spans="1:21" ht="24" customHeight="1">
      <c r="A57" s="6" t="s">
        <v>1</v>
      </c>
      <c r="B57" s="8" t="s">
        <v>298</v>
      </c>
      <c r="C57" s="6" t="s">
        <v>251</v>
      </c>
      <c r="D57" s="6" t="s">
        <v>260</v>
      </c>
      <c r="E57" s="26"/>
      <c r="F57" s="26"/>
      <c r="G57" s="26"/>
      <c r="H57" s="26"/>
      <c r="I57" s="26"/>
      <c r="J57" s="26"/>
      <c r="K57" s="26"/>
      <c r="L57" s="26"/>
      <c r="M57" s="26"/>
      <c r="N57" s="26"/>
      <c r="O57" s="26"/>
      <c r="P57" s="26"/>
      <c r="Q57" s="26"/>
      <c r="R57" s="26"/>
      <c r="S57" s="26"/>
      <c r="T57" s="26"/>
      <c r="U57" s="26"/>
    </row>
    <row r="58" spans="1:21" ht="24" customHeight="1">
      <c r="A58" s="6" t="s">
        <v>1</v>
      </c>
      <c r="B58" s="33" t="s">
        <v>299</v>
      </c>
      <c r="C58" s="24" t="s">
        <v>300</v>
      </c>
      <c r="D58" s="24" t="s">
        <v>64</v>
      </c>
      <c r="E58" s="25"/>
      <c r="F58" s="25"/>
      <c r="G58" s="25"/>
      <c r="H58" s="25"/>
      <c r="I58" s="25"/>
      <c r="J58" s="25"/>
      <c r="K58" s="25"/>
      <c r="L58" s="25"/>
      <c r="M58" s="25"/>
      <c r="N58" s="25"/>
      <c r="O58" s="25"/>
      <c r="P58" s="25"/>
      <c r="Q58" s="25"/>
      <c r="R58" s="25"/>
      <c r="S58" s="25"/>
      <c r="T58" s="25"/>
      <c r="U58" s="25"/>
    </row>
    <row r="59" spans="1:21" ht="24" customHeight="1">
      <c r="A59" s="6" t="s">
        <v>1</v>
      </c>
      <c r="B59" s="8" t="s">
        <v>301</v>
      </c>
      <c r="C59" s="6" t="s">
        <v>249</v>
      </c>
      <c r="D59" s="6" t="s">
        <v>64</v>
      </c>
      <c r="E59" s="26"/>
      <c r="F59" s="26"/>
      <c r="G59" s="26"/>
      <c r="H59" s="26"/>
      <c r="I59" s="26"/>
      <c r="J59" s="26"/>
      <c r="K59" s="26"/>
      <c r="L59" s="26"/>
      <c r="M59" s="26"/>
      <c r="N59" s="26"/>
      <c r="O59" s="26"/>
      <c r="P59" s="26"/>
      <c r="Q59" s="26"/>
      <c r="R59" s="26"/>
      <c r="S59" s="26"/>
      <c r="T59" s="26"/>
      <c r="U59" s="26"/>
    </row>
    <row r="60" spans="1:21" ht="12" customHeight="1">
      <c r="A60" s="6" t="s">
        <v>1</v>
      </c>
      <c r="B60" s="8" t="s">
        <v>302</v>
      </c>
      <c r="C60" s="6" t="s">
        <v>250</v>
      </c>
      <c r="D60" s="6" t="s">
        <v>64</v>
      </c>
      <c r="E60" s="26"/>
      <c r="F60" s="26"/>
      <c r="G60" s="26"/>
      <c r="H60" s="26"/>
      <c r="I60" s="26"/>
      <c r="J60" s="26"/>
      <c r="K60" s="26"/>
      <c r="L60" s="26"/>
      <c r="M60" s="26"/>
      <c r="N60" s="26"/>
      <c r="O60" s="26"/>
      <c r="P60" s="26"/>
      <c r="Q60" s="26"/>
      <c r="R60" s="26"/>
      <c r="S60" s="26"/>
      <c r="T60" s="26"/>
      <c r="U60" s="26"/>
    </row>
    <row r="61" spans="1:21" ht="15" customHeight="1">
      <c r="B61" s="15" t="s">
        <v>1</v>
      </c>
      <c r="C61" s="15" t="s">
        <v>1</v>
      </c>
      <c r="D61" s="15" t="s">
        <v>1</v>
      </c>
      <c r="E61" s="15" t="s">
        <v>1</v>
      </c>
      <c r="F61" s="15" t="s">
        <v>1</v>
      </c>
      <c r="G61" s="15" t="s">
        <v>1</v>
      </c>
      <c r="H61" s="15" t="s">
        <v>1</v>
      </c>
      <c r="I61" s="15" t="s">
        <v>1</v>
      </c>
      <c r="J61" s="15" t="s">
        <v>1</v>
      </c>
      <c r="K61" s="15" t="s">
        <v>1</v>
      </c>
      <c r="L61" s="15" t="s">
        <v>1</v>
      </c>
      <c r="M61" s="15" t="s">
        <v>1</v>
      </c>
      <c r="N61" s="15" t="s">
        <v>1</v>
      </c>
      <c r="O61" s="15" t="s">
        <v>1</v>
      </c>
      <c r="P61" s="15" t="s">
        <v>1</v>
      </c>
      <c r="Q61" s="15" t="s">
        <v>1</v>
      </c>
      <c r="R61" s="15" t="s">
        <v>1</v>
      </c>
      <c r="S61" s="15" t="s">
        <v>1</v>
      </c>
      <c r="T61" s="15" t="s">
        <v>1</v>
      </c>
      <c r="U61" s="15" t="s">
        <v>1</v>
      </c>
    </row>
    <row r="62" spans="1:21" ht="15" customHeight="1">
      <c r="B62" s="15" t="s">
        <v>1</v>
      </c>
      <c r="C62" s="15" t="s">
        <v>1</v>
      </c>
      <c r="D62" s="15" t="s">
        <v>1</v>
      </c>
      <c r="E62" s="15" t="s">
        <v>1</v>
      </c>
      <c r="F62" s="15" t="s">
        <v>1</v>
      </c>
      <c r="G62" s="15" t="s">
        <v>1</v>
      </c>
      <c r="H62" s="15" t="s">
        <v>1</v>
      </c>
      <c r="I62" s="15" t="s">
        <v>1</v>
      </c>
      <c r="J62" s="15" t="s">
        <v>1</v>
      </c>
      <c r="K62" s="15" t="s">
        <v>1</v>
      </c>
      <c r="L62" s="15" t="s">
        <v>1</v>
      </c>
      <c r="M62" s="15" t="s">
        <v>1</v>
      </c>
      <c r="N62" s="15" t="s">
        <v>1</v>
      </c>
      <c r="O62" s="15" t="s">
        <v>1</v>
      </c>
      <c r="P62" s="15" t="s">
        <v>1</v>
      </c>
      <c r="Q62" s="15" t="s">
        <v>1</v>
      </c>
      <c r="R62" s="15" t="s">
        <v>1</v>
      </c>
      <c r="S62" s="15" t="s">
        <v>1</v>
      </c>
      <c r="T62" s="15" t="s">
        <v>1</v>
      </c>
      <c r="U62" s="15" t="s">
        <v>1</v>
      </c>
    </row>
    <row r="63" spans="1:21" ht="15" customHeight="1">
      <c r="B63" s="571" t="s">
        <v>67</v>
      </c>
      <c r="C63" s="571"/>
      <c r="D63" s="571"/>
      <c r="E63" s="571"/>
      <c r="F63" s="571"/>
      <c r="G63" s="571"/>
      <c r="H63" s="571"/>
      <c r="I63" s="571" t="s">
        <v>68</v>
      </c>
      <c r="J63" s="571"/>
      <c r="K63" s="15" t="s">
        <v>1</v>
      </c>
      <c r="L63" s="15" t="s">
        <v>1</v>
      </c>
      <c r="M63" s="15" t="s">
        <v>1</v>
      </c>
      <c r="N63" s="15" t="s">
        <v>1</v>
      </c>
      <c r="O63" s="15" t="s">
        <v>1</v>
      </c>
      <c r="P63" s="15" t="s">
        <v>1</v>
      </c>
      <c r="Q63" s="15" t="s">
        <v>1</v>
      </c>
      <c r="R63" s="15" t="s">
        <v>1</v>
      </c>
      <c r="S63" s="15" t="s">
        <v>1</v>
      </c>
      <c r="T63" s="15" t="s">
        <v>1</v>
      </c>
      <c r="U63" s="15" t="s">
        <v>1</v>
      </c>
    </row>
    <row r="64" spans="1:21" ht="15" customHeight="1">
      <c r="B64" s="15" t="s">
        <v>1</v>
      </c>
      <c r="C64" s="15" t="s">
        <v>1</v>
      </c>
      <c r="D64" s="15" t="s">
        <v>1</v>
      </c>
      <c r="E64" s="15" t="s">
        <v>1</v>
      </c>
      <c r="F64" s="15" t="s">
        <v>1</v>
      </c>
      <c r="G64" s="15" t="s">
        <v>1</v>
      </c>
      <c r="H64" s="15" t="s">
        <v>1</v>
      </c>
      <c r="I64" s="15" t="s">
        <v>1</v>
      </c>
      <c r="J64" s="15" t="s">
        <v>1</v>
      </c>
      <c r="K64" s="15" t="s">
        <v>1</v>
      </c>
      <c r="L64" s="15" t="s">
        <v>1</v>
      </c>
      <c r="M64" s="15" t="s">
        <v>1</v>
      </c>
      <c r="N64" s="15" t="s">
        <v>1</v>
      </c>
      <c r="O64" s="15" t="s">
        <v>1</v>
      </c>
      <c r="P64" s="15" t="s">
        <v>1</v>
      </c>
      <c r="Q64" s="15" t="s">
        <v>1</v>
      </c>
      <c r="R64" s="15" t="s">
        <v>1</v>
      </c>
      <c r="S64" s="15" t="s">
        <v>1</v>
      </c>
      <c r="T64" s="15" t="s">
        <v>1</v>
      </c>
      <c r="U64" s="15" t="s">
        <v>1</v>
      </c>
    </row>
    <row r="65" spans="2:21" ht="15" customHeight="1">
      <c r="B65" s="571" t="s">
        <v>69</v>
      </c>
      <c r="C65" s="571"/>
      <c r="D65" s="571"/>
      <c r="E65" s="571"/>
      <c r="F65" s="571"/>
      <c r="G65" s="571"/>
      <c r="H65" s="571"/>
      <c r="I65" s="571" t="s">
        <v>68</v>
      </c>
      <c r="J65" s="571"/>
      <c r="K65" s="15" t="s">
        <v>1</v>
      </c>
      <c r="L65" s="15" t="s">
        <v>1</v>
      </c>
      <c r="M65" s="15" t="s">
        <v>1</v>
      </c>
      <c r="N65" s="15" t="s">
        <v>1</v>
      </c>
      <c r="O65" s="15" t="s">
        <v>1</v>
      </c>
      <c r="P65" s="15" t="s">
        <v>1</v>
      </c>
      <c r="Q65" s="15" t="s">
        <v>1</v>
      </c>
      <c r="R65" s="15" t="s">
        <v>1</v>
      </c>
      <c r="S65" s="15" t="s">
        <v>1</v>
      </c>
      <c r="T65" s="15" t="s">
        <v>1</v>
      </c>
      <c r="U65" s="15" t="s">
        <v>1</v>
      </c>
    </row>
    <row r="66" spans="2:21" ht="15" customHeight="1">
      <c r="B66" s="15" t="s">
        <v>1</v>
      </c>
      <c r="C66" s="15" t="s">
        <v>1</v>
      </c>
      <c r="D66" s="15" t="s">
        <v>1</v>
      </c>
      <c r="E66" s="15" t="s">
        <v>1</v>
      </c>
      <c r="F66" s="15" t="s">
        <v>1</v>
      </c>
      <c r="G66" s="15" t="s">
        <v>1</v>
      </c>
      <c r="H66" s="15" t="s">
        <v>1</v>
      </c>
      <c r="I66" s="15" t="s">
        <v>1</v>
      </c>
      <c r="J66" s="15" t="s">
        <v>1</v>
      </c>
      <c r="K66" s="15" t="s">
        <v>1</v>
      </c>
      <c r="L66" s="15" t="s">
        <v>1</v>
      </c>
      <c r="M66" s="15" t="s">
        <v>1</v>
      </c>
      <c r="N66" s="15" t="s">
        <v>1</v>
      </c>
      <c r="O66" s="15" t="s">
        <v>1</v>
      </c>
      <c r="P66" s="15" t="s">
        <v>1</v>
      </c>
      <c r="Q66" s="15" t="s">
        <v>1</v>
      </c>
      <c r="R66" s="15" t="s">
        <v>1</v>
      </c>
      <c r="S66" s="15" t="s">
        <v>1</v>
      </c>
      <c r="T66" s="15" t="s">
        <v>1</v>
      </c>
      <c r="U66" s="15" t="s">
        <v>1</v>
      </c>
    </row>
    <row r="67" spans="2:21" ht="15" customHeight="1">
      <c r="B67" s="571" t="s">
        <v>70</v>
      </c>
      <c r="C67" s="571"/>
      <c r="D67" s="571"/>
      <c r="E67" s="571"/>
      <c r="F67" s="571"/>
      <c r="G67" s="571"/>
      <c r="H67" s="571"/>
      <c r="I67" s="571"/>
      <c r="J67" s="571"/>
      <c r="K67" s="15" t="s">
        <v>1</v>
      </c>
      <c r="L67" s="15" t="s">
        <v>1</v>
      </c>
      <c r="M67" s="15" t="s">
        <v>1</v>
      </c>
      <c r="N67" s="15" t="s">
        <v>1</v>
      </c>
      <c r="O67" s="15" t="s">
        <v>1</v>
      </c>
      <c r="P67" s="15" t="s">
        <v>1</v>
      </c>
      <c r="Q67" s="15" t="s">
        <v>1</v>
      </c>
      <c r="R67" s="15" t="s">
        <v>1</v>
      </c>
      <c r="S67" s="15" t="s">
        <v>1</v>
      </c>
      <c r="T67" s="15" t="s">
        <v>1</v>
      </c>
      <c r="U67" s="15" t="s">
        <v>1</v>
      </c>
    </row>
  </sheetData>
  <mergeCells count="25">
    <mergeCell ref="B13:S13"/>
    <mergeCell ref="B1:I1"/>
    <mergeCell ref="J1:K1"/>
    <mergeCell ref="B2:G2"/>
    <mergeCell ref="B3:G3"/>
    <mergeCell ref="B4:G4"/>
    <mergeCell ref="B5:G5"/>
    <mergeCell ref="B6:G6"/>
    <mergeCell ref="B7:G7"/>
    <mergeCell ref="B9:U9"/>
    <mergeCell ref="B11:S11"/>
    <mergeCell ref="B12:S12"/>
    <mergeCell ref="B67:J67"/>
    <mergeCell ref="N14:P14"/>
    <mergeCell ref="Q14:S14"/>
    <mergeCell ref="B63:H63"/>
    <mergeCell ref="I63:J63"/>
    <mergeCell ref="B65:H65"/>
    <mergeCell ref="I65:J65"/>
    <mergeCell ref="B14:B15"/>
    <mergeCell ref="C14:C15"/>
    <mergeCell ref="D14:D15"/>
    <mergeCell ref="E14:G14"/>
    <mergeCell ref="H14:J14"/>
    <mergeCell ref="K14:M14"/>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view="pageBreakPreview" topLeftCell="B19" zoomScale="90" zoomScaleNormal="100" zoomScaleSheetLayoutView="90" workbookViewId="0">
      <selection activeCell="U26" sqref="U26:U28"/>
    </sheetView>
  </sheetViews>
  <sheetFormatPr defaultRowHeight="15" customHeight="1"/>
  <cols>
    <col min="1" max="1" width="3.28515625" style="158" hidden="1" customWidth="1"/>
    <col min="2" max="2" width="6.140625" style="158" customWidth="1"/>
    <col min="3" max="3" width="30.28515625" style="158" customWidth="1"/>
    <col min="4" max="4" width="10" style="158" customWidth="1"/>
    <col min="5" max="6" width="9.5703125" style="158" hidden="1" customWidth="1"/>
    <col min="7" max="7" width="12" style="158" hidden="1" customWidth="1"/>
    <col min="8" max="8" width="11.42578125" style="158" customWidth="1"/>
    <col min="9" max="9" width="12" style="158" customWidth="1"/>
    <col min="10" max="13" width="11.85546875" style="158" customWidth="1"/>
    <col min="14" max="14" width="12" style="158" customWidth="1"/>
    <col min="15" max="15" width="11.140625" style="158" customWidth="1"/>
    <col min="16" max="16" width="10.28515625" style="158" customWidth="1"/>
    <col min="17" max="17" width="12.28515625" style="158" customWidth="1"/>
    <col min="18" max="18" width="11.28515625" style="158" customWidth="1"/>
    <col min="19" max="19" width="11" style="158" customWidth="1"/>
    <col min="20" max="20" width="11.85546875" style="158" customWidth="1"/>
    <col min="21" max="21" width="12.140625" style="158" customWidth="1"/>
    <col min="22" max="22" width="12.28515625" style="158" customWidth="1"/>
    <col min="23" max="16384" width="9.140625" style="158"/>
  </cols>
  <sheetData>
    <row r="1" spans="1:22" ht="15" customHeight="1">
      <c r="A1" s="320" t="s">
        <v>1</v>
      </c>
      <c r="B1" s="649" t="s">
        <v>0</v>
      </c>
      <c r="C1" s="649"/>
      <c r="D1" s="649"/>
      <c r="E1" s="649"/>
      <c r="F1" s="649"/>
      <c r="G1" s="649"/>
      <c r="H1" s="649"/>
      <c r="I1" s="649"/>
      <c r="J1" s="649" t="s">
        <v>1</v>
      </c>
      <c r="K1" s="649"/>
      <c r="L1" s="320"/>
      <c r="M1" s="320" t="s">
        <v>1</v>
      </c>
      <c r="N1" s="320" t="s">
        <v>1</v>
      </c>
      <c r="O1" s="320" t="s">
        <v>1</v>
      </c>
      <c r="P1" s="320" t="s">
        <v>1</v>
      </c>
      <c r="Q1" s="320" t="s">
        <v>1</v>
      </c>
      <c r="R1" s="320" t="s">
        <v>1</v>
      </c>
      <c r="S1" s="320" t="s">
        <v>1</v>
      </c>
      <c r="T1" s="320" t="s">
        <v>1</v>
      </c>
      <c r="U1" s="320" t="s">
        <v>1</v>
      </c>
      <c r="V1" s="320" t="s">
        <v>1</v>
      </c>
    </row>
    <row r="2" spans="1:22" ht="15" customHeight="1">
      <c r="A2" s="320" t="s">
        <v>1</v>
      </c>
      <c r="B2" s="655" t="s">
        <v>3</v>
      </c>
      <c r="C2" s="655"/>
      <c r="D2" s="655"/>
      <c r="E2" s="655"/>
      <c r="F2" s="655"/>
      <c r="G2" s="655"/>
      <c r="H2" s="320" t="s">
        <v>1</v>
      </c>
      <c r="I2" s="320" t="s">
        <v>1</v>
      </c>
      <c r="J2" s="320" t="s">
        <v>1</v>
      </c>
      <c r="K2" s="320" t="s">
        <v>1</v>
      </c>
      <c r="L2" s="320"/>
      <c r="M2" s="320" t="s">
        <v>1</v>
      </c>
      <c r="N2" s="320" t="s">
        <v>1</v>
      </c>
      <c r="O2" s="320" t="s">
        <v>1</v>
      </c>
      <c r="P2" s="320" t="s">
        <v>1</v>
      </c>
      <c r="Q2" s="320" t="s">
        <v>1</v>
      </c>
      <c r="R2" s="320" t="s">
        <v>1</v>
      </c>
      <c r="S2" s="320" t="s">
        <v>1</v>
      </c>
      <c r="T2" s="320" t="s">
        <v>1</v>
      </c>
      <c r="U2" s="320" t="s">
        <v>1</v>
      </c>
      <c r="V2" s="320" t="s">
        <v>1</v>
      </c>
    </row>
    <row r="3" spans="1:22" ht="15" customHeight="1">
      <c r="A3" s="320" t="s">
        <v>1</v>
      </c>
      <c r="B3" s="655" t="s">
        <v>5</v>
      </c>
      <c r="C3" s="655"/>
      <c r="D3" s="655"/>
      <c r="E3" s="655"/>
      <c r="F3" s="655"/>
      <c r="G3" s="655"/>
      <c r="H3" s="320" t="s">
        <v>1</v>
      </c>
      <c r="I3" s="320" t="s">
        <v>1</v>
      </c>
      <c r="J3" s="320" t="s">
        <v>1</v>
      </c>
      <c r="K3" s="320" t="s">
        <v>1</v>
      </c>
      <c r="L3" s="320"/>
      <c r="M3" s="320" t="s">
        <v>1</v>
      </c>
      <c r="N3" s="320" t="s">
        <v>1</v>
      </c>
      <c r="O3" s="320" t="s">
        <v>1</v>
      </c>
      <c r="P3" s="320" t="s">
        <v>1</v>
      </c>
      <c r="Q3" s="320" t="s">
        <v>1</v>
      </c>
      <c r="R3" s="320" t="s">
        <v>1</v>
      </c>
      <c r="S3" s="320" t="s">
        <v>1</v>
      </c>
      <c r="T3" s="320" t="s">
        <v>1</v>
      </c>
      <c r="U3" s="320" t="s">
        <v>1</v>
      </c>
      <c r="V3" s="320" t="s">
        <v>1</v>
      </c>
    </row>
    <row r="4" spans="1:22" ht="15" customHeight="1">
      <c r="A4" s="320" t="s">
        <v>1</v>
      </c>
      <c r="B4" s="655" t="s">
        <v>7</v>
      </c>
      <c r="C4" s="655"/>
      <c r="D4" s="655"/>
      <c r="E4" s="655"/>
      <c r="F4" s="655"/>
      <c r="G4" s="655"/>
      <c r="H4" s="320" t="s">
        <v>1</v>
      </c>
      <c r="I4" s="320" t="s">
        <v>1</v>
      </c>
      <c r="J4" s="320" t="s">
        <v>1</v>
      </c>
      <c r="K4" s="320" t="s">
        <v>1</v>
      </c>
      <c r="L4" s="320"/>
      <c r="M4" s="320" t="s">
        <v>1</v>
      </c>
      <c r="N4" s="320" t="s">
        <v>1</v>
      </c>
      <c r="O4" s="320" t="s">
        <v>1</v>
      </c>
      <c r="P4" s="320" t="s">
        <v>1</v>
      </c>
      <c r="Q4" s="320" t="s">
        <v>1</v>
      </c>
      <c r="R4" s="320" t="s">
        <v>1</v>
      </c>
      <c r="S4" s="320" t="s">
        <v>1</v>
      </c>
      <c r="T4" s="320" t="s">
        <v>1</v>
      </c>
      <c r="U4" s="320" t="s">
        <v>1</v>
      </c>
      <c r="V4" s="320" t="s">
        <v>1</v>
      </c>
    </row>
    <row r="5" spans="1:22" ht="15" customHeight="1">
      <c r="A5" s="320" t="s">
        <v>1</v>
      </c>
      <c r="B5" s="655" t="s">
        <v>9</v>
      </c>
      <c r="C5" s="655"/>
      <c r="D5" s="655"/>
      <c r="E5" s="655"/>
      <c r="F5" s="655"/>
      <c r="G5" s="655"/>
      <c r="H5" s="320" t="s">
        <v>1</v>
      </c>
      <c r="I5" s="320" t="s">
        <v>1</v>
      </c>
      <c r="J5" s="320" t="s">
        <v>1</v>
      </c>
      <c r="K5" s="320" t="s">
        <v>1</v>
      </c>
      <c r="L5" s="320"/>
      <c r="M5" s="320" t="s">
        <v>1</v>
      </c>
      <c r="N5" s="320" t="s">
        <v>1</v>
      </c>
      <c r="O5" s="320" t="s">
        <v>1</v>
      </c>
      <c r="P5" s="320" t="s">
        <v>1</v>
      </c>
      <c r="Q5" s="320" t="s">
        <v>1</v>
      </c>
      <c r="R5" s="320" t="s">
        <v>1</v>
      </c>
      <c r="S5" s="320" t="s">
        <v>1</v>
      </c>
      <c r="T5" s="320" t="s">
        <v>1</v>
      </c>
      <c r="U5" s="320" t="s">
        <v>1</v>
      </c>
      <c r="V5" s="320" t="s">
        <v>1</v>
      </c>
    </row>
    <row r="6" spans="1:22" ht="15" customHeight="1">
      <c r="A6" s="320" t="s">
        <v>1</v>
      </c>
      <c r="B6" s="655" t="s">
        <v>11</v>
      </c>
      <c r="C6" s="655"/>
      <c r="D6" s="655"/>
      <c r="E6" s="655"/>
      <c r="F6" s="655"/>
      <c r="G6" s="655"/>
      <c r="H6" s="320" t="s">
        <v>1</v>
      </c>
      <c r="I6" s="320" t="s">
        <v>1</v>
      </c>
      <c r="J6" s="320" t="s">
        <v>1</v>
      </c>
      <c r="K6" s="320" t="s">
        <v>1</v>
      </c>
      <c r="L6" s="320"/>
      <c r="M6" s="320" t="s">
        <v>1</v>
      </c>
      <c r="N6" s="320" t="s">
        <v>1</v>
      </c>
      <c r="O6" s="320" t="s">
        <v>1</v>
      </c>
      <c r="P6" s="320" t="s">
        <v>1</v>
      </c>
      <c r="Q6" s="320" t="s">
        <v>1</v>
      </c>
      <c r="R6" s="320" t="s">
        <v>1</v>
      </c>
      <c r="S6" s="320" t="s">
        <v>1</v>
      </c>
      <c r="T6" s="320" t="s">
        <v>1</v>
      </c>
      <c r="U6" s="320" t="s">
        <v>1</v>
      </c>
      <c r="V6" s="320" t="s">
        <v>1</v>
      </c>
    </row>
    <row r="7" spans="1:22" ht="15" customHeight="1">
      <c r="A7" s="320" t="s">
        <v>1</v>
      </c>
      <c r="B7" s="655" t="s">
        <v>13</v>
      </c>
      <c r="C7" s="655"/>
      <c r="D7" s="655"/>
      <c r="E7" s="655"/>
      <c r="F7" s="655"/>
      <c r="G7" s="655"/>
      <c r="H7" s="320" t="s">
        <v>1</v>
      </c>
      <c r="I7" s="320" t="s">
        <v>1</v>
      </c>
      <c r="J7" s="320" t="s">
        <v>1</v>
      </c>
      <c r="K7" s="320" t="s">
        <v>1</v>
      </c>
      <c r="L7" s="320"/>
      <c r="M7" s="320" t="s">
        <v>1</v>
      </c>
      <c r="N7" s="320" t="s">
        <v>1</v>
      </c>
      <c r="O7" s="320" t="s">
        <v>1</v>
      </c>
      <c r="P7" s="320" t="s">
        <v>1</v>
      </c>
      <c r="Q7" s="320" t="s">
        <v>1</v>
      </c>
      <c r="R7" s="320" t="s">
        <v>1</v>
      </c>
      <c r="S7" s="320" t="s">
        <v>1</v>
      </c>
      <c r="T7" s="320" t="s">
        <v>1</v>
      </c>
      <c r="U7" s="320" t="s">
        <v>1</v>
      </c>
      <c r="V7" s="320" t="s">
        <v>1</v>
      </c>
    </row>
    <row r="8" spans="1:22" ht="15" customHeight="1">
      <c r="A8" s="320" t="s">
        <v>1</v>
      </c>
      <c r="B8" s="320" t="s">
        <v>1</v>
      </c>
      <c r="C8" s="320" t="s">
        <v>1</v>
      </c>
      <c r="D8" s="320" t="s">
        <v>1</v>
      </c>
      <c r="E8" s="320" t="s">
        <v>1</v>
      </c>
      <c r="F8" s="320" t="s">
        <v>1</v>
      </c>
      <c r="G8" s="320" t="s">
        <v>1</v>
      </c>
      <c r="H8" s="320" t="s">
        <v>1</v>
      </c>
      <c r="I8" s="320" t="s">
        <v>1</v>
      </c>
      <c r="J8" s="320" t="s">
        <v>1</v>
      </c>
      <c r="K8" s="320" t="s">
        <v>1</v>
      </c>
      <c r="L8" s="320"/>
      <c r="M8" s="320" t="s">
        <v>1</v>
      </c>
      <c r="N8" s="320" t="s">
        <v>1</v>
      </c>
      <c r="O8" s="320" t="s">
        <v>1</v>
      </c>
      <c r="P8" s="320" t="s">
        <v>1</v>
      </c>
      <c r="Q8" s="320" t="s">
        <v>1</v>
      </c>
      <c r="R8" s="320" t="s">
        <v>1</v>
      </c>
      <c r="S8" s="320" t="s">
        <v>1</v>
      </c>
      <c r="T8" s="320" t="s">
        <v>1</v>
      </c>
      <c r="U8" s="320" t="s">
        <v>1</v>
      </c>
      <c r="V8" s="320" t="s">
        <v>1</v>
      </c>
    </row>
    <row r="9" spans="1:22" ht="18.75" customHeight="1">
      <c r="A9" s="320" t="s">
        <v>1</v>
      </c>
      <c r="B9" s="656" t="s">
        <v>303</v>
      </c>
      <c r="C9" s="656"/>
      <c r="D9" s="656"/>
      <c r="E9" s="656"/>
      <c r="F9" s="656"/>
      <c r="G9" s="656"/>
      <c r="H9" s="656"/>
      <c r="I9" s="656"/>
      <c r="J9" s="656"/>
      <c r="K9" s="656"/>
      <c r="L9" s="656"/>
      <c r="M9" s="656"/>
      <c r="N9" s="656"/>
      <c r="O9" s="656"/>
      <c r="P9" s="656"/>
      <c r="Q9" s="656"/>
      <c r="R9" s="656"/>
      <c r="S9" s="656"/>
      <c r="T9" s="656"/>
      <c r="U9" s="656"/>
      <c r="V9" s="656"/>
    </row>
    <row r="10" spans="1:22" ht="15.75" customHeight="1">
      <c r="A10" s="320" t="s">
        <v>1</v>
      </c>
      <c r="B10" s="321" t="s">
        <v>1</v>
      </c>
      <c r="C10" s="321" t="s">
        <v>1</v>
      </c>
      <c r="D10" s="320" t="s">
        <v>1</v>
      </c>
      <c r="E10" s="320" t="s">
        <v>1</v>
      </c>
      <c r="F10" s="320" t="s">
        <v>1</v>
      </c>
      <c r="G10" s="320" t="s">
        <v>1</v>
      </c>
      <c r="H10" s="320" t="s">
        <v>1</v>
      </c>
      <c r="I10" s="320" t="s">
        <v>1</v>
      </c>
      <c r="J10" s="320" t="s">
        <v>1</v>
      </c>
      <c r="K10" s="320" t="s">
        <v>1</v>
      </c>
      <c r="L10" s="320"/>
      <c r="M10" s="320" t="s">
        <v>1</v>
      </c>
      <c r="N10" s="320" t="s">
        <v>1</v>
      </c>
      <c r="O10" s="320" t="s">
        <v>1</v>
      </c>
      <c r="P10" s="320" t="s">
        <v>1</v>
      </c>
      <c r="Q10" s="320" t="s">
        <v>1</v>
      </c>
      <c r="R10" s="320" t="s">
        <v>1</v>
      </c>
      <c r="S10" s="320" t="s">
        <v>1</v>
      </c>
      <c r="T10" s="320" t="s">
        <v>1</v>
      </c>
      <c r="U10" s="321"/>
      <c r="V10" s="321" t="s">
        <v>304</v>
      </c>
    </row>
    <row r="11" spans="1:22" ht="15.75" customHeight="1">
      <c r="A11" s="320" t="s">
        <v>1</v>
      </c>
      <c r="B11" s="655" t="s">
        <v>18</v>
      </c>
      <c r="C11" s="655"/>
      <c r="D11" s="655"/>
      <c r="E11" s="655"/>
      <c r="F11" s="655"/>
      <c r="G11" s="655"/>
      <c r="H11" s="655"/>
      <c r="I11" s="655"/>
      <c r="J11" s="655"/>
      <c r="K11" s="655"/>
      <c r="L11" s="655"/>
      <c r="M11" s="655"/>
      <c r="N11" s="655"/>
      <c r="O11" s="655"/>
      <c r="P11" s="655"/>
      <c r="Q11" s="655"/>
      <c r="R11" s="655"/>
      <c r="S11" s="655"/>
      <c r="T11" s="655"/>
      <c r="U11" s="320" t="s">
        <v>1</v>
      </c>
      <c r="V11" s="321" t="s">
        <v>1</v>
      </c>
    </row>
    <row r="12" spans="1:22" ht="15.75" customHeight="1">
      <c r="A12" s="320" t="s">
        <v>1</v>
      </c>
      <c r="B12" s="655" t="str">
        <f>ОС!A12</f>
        <v>Наименование организации : АО "НИИ "ГИДРОПРИБОР"</v>
      </c>
      <c r="C12" s="655"/>
      <c r="D12" s="655"/>
      <c r="E12" s="655"/>
      <c r="F12" s="655"/>
      <c r="G12" s="655"/>
      <c r="H12" s="655"/>
      <c r="I12" s="655"/>
      <c r="J12" s="655"/>
      <c r="K12" s="655"/>
      <c r="L12" s="655"/>
      <c r="M12" s="655"/>
      <c r="N12" s="655"/>
      <c r="O12" s="655"/>
      <c r="P12" s="655"/>
      <c r="Q12" s="655"/>
      <c r="R12" s="655"/>
      <c r="S12" s="655"/>
      <c r="T12" s="655"/>
      <c r="U12" s="320" t="s">
        <v>1</v>
      </c>
      <c r="V12" s="320" t="s">
        <v>1</v>
      </c>
    </row>
    <row r="13" spans="1:22" ht="15.75" customHeight="1">
      <c r="A13" s="320" t="s">
        <v>1</v>
      </c>
      <c r="B13" s="655" t="str">
        <f>ОС!A13</f>
        <v>Планируемый период: 2020 - 2024 годы. Версия: 1</v>
      </c>
      <c r="C13" s="655"/>
      <c r="D13" s="655"/>
      <c r="E13" s="655"/>
      <c r="F13" s="655"/>
      <c r="G13" s="655"/>
      <c r="H13" s="655"/>
      <c r="I13" s="655"/>
      <c r="J13" s="655"/>
      <c r="K13" s="655"/>
      <c r="L13" s="655"/>
      <c r="M13" s="655"/>
      <c r="N13" s="655"/>
      <c r="O13" s="655"/>
      <c r="P13" s="655"/>
      <c r="Q13" s="655"/>
      <c r="R13" s="655"/>
      <c r="S13" s="655"/>
      <c r="T13" s="655"/>
      <c r="U13" s="320" t="s">
        <v>1</v>
      </c>
      <c r="V13" s="320" t="s">
        <v>1</v>
      </c>
    </row>
    <row r="14" spans="1:22" ht="15" customHeight="1">
      <c r="A14" s="322" t="s">
        <v>1</v>
      </c>
      <c r="B14" s="687" t="s">
        <v>21</v>
      </c>
      <c r="C14" s="687" t="s">
        <v>22</v>
      </c>
      <c r="D14" s="695" t="s">
        <v>79</v>
      </c>
      <c r="E14" s="689" t="s">
        <v>1278</v>
      </c>
      <c r="F14" s="690"/>
      <c r="G14" s="691"/>
      <c r="H14" s="689" t="s">
        <v>1254</v>
      </c>
      <c r="I14" s="690"/>
      <c r="J14" s="691"/>
      <c r="K14" s="689" t="s">
        <v>1277</v>
      </c>
      <c r="L14" s="690"/>
      <c r="M14" s="690"/>
      <c r="N14" s="691"/>
      <c r="O14" s="689" t="s">
        <v>122</v>
      </c>
      <c r="P14" s="690"/>
      <c r="Q14" s="691"/>
      <c r="R14" s="689" t="s">
        <v>123</v>
      </c>
      <c r="S14" s="690"/>
      <c r="T14" s="691"/>
      <c r="U14" s="145" t="s">
        <v>124</v>
      </c>
      <c r="V14" s="145" t="s">
        <v>1248</v>
      </c>
    </row>
    <row r="15" spans="1:22" ht="26.25" customHeight="1">
      <c r="A15" s="322" t="s">
        <v>1</v>
      </c>
      <c r="B15" s="694"/>
      <c r="C15" s="694"/>
      <c r="D15" s="696"/>
      <c r="E15" s="145" t="s">
        <v>93</v>
      </c>
      <c r="F15" s="145" t="s">
        <v>94</v>
      </c>
      <c r="G15" s="145" t="s">
        <v>212</v>
      </c>
      <c r="H15" s="145" t="s">
        <v>93</v>
      </c>
      <c r="I15" s="145" t="s">
        <v>94</v>
      </c>
      <c r="J15" s="145" t="s">
        <v>212</v>
      </c>
      <c r="K15" s="145" t="s">
        <v>93</v>
      </c>
      <c r="L15" s="145" t="s">
        <v>1282</v>
      </c>
      <c r="M15" s="145" t="s">
        <v>94</v>
      </c>
      <c r="N15" s="145" t="s">
        <v>212</v>
      </c>
      <c r="O15" s="145" t="s">
        <v>93</v>
      </c>
      <c r="P15" s="145" t="s">
        <v>1448</v>
      </c>
      <c r="Q15" s="145" t="s">
        <v>212</v>
      </c>
      <c r="R15" s="145" t="s">
        <v>93</v>
      </c>
      <c r="S15" s="145" t="s">
        <v>1448</v>
      </c>
      <c r="T15" s="145" t="s">
        <v>212</v>
      </c>
      <c r="U15" s="145" t="s">
        <v>93</v>
      </c>
      <c r="V15" s="145" t="s">
        <v>93</v>
      </c>
    </row>
    <row r="16" spans="1:22" ht="25.5" customHeight="1">
      <c r="A16" s="322" t="s">
        <v>1</v>
      </c>
      <c r="B16" s="226" t="s">
        <v>97</v>
      </c>
      <c r="C16" s="226" t="s">
        <v>98</v>
      </c>
      <c r="D16" s="145" t="s">
        <v>99</v>
      </c>
      <c r="E16" s="145">
        <v>4</v>
      </c>
      <c r="F16" s="145">
        <v>5</v>
      </c>
      <c r="G16" s="145" t="s">
        <v>214</v>
      </c>
      <c r="H16" s="145">
        <v>4</v>
      </c>
      <c r="I16" s="145">
        <v>5</v>
      </c>
      <c r="J16" s="145" t="s">
        <v>214</v>
      </c>
      <c r="K16" s="145">
        <v>7</v>
      </c>
      <c r="L16" s="145" t="s">
        <v>1283</v>
      </c>
      <c r="M16" s="145">
        <v>8</v>
      </c>
      <c r="N16" s="145" t="s">
        <v>215</v>
      </c>
      <c r="O16" s="145">
        <v>10</v>
      </c>
      <c r="P16" s="145">
        <v>11</v>
      </c>
      <c r="Q16" s="145" t="s">
        <v>216</v>
      </c>
      <c r="R16" s="145">
        <v>13</v>
      </c>
      <c r="S16" s="145">
        <v>14</v>
      </c>
      <c r="T16" s="145" t="s">
        <v>217</v>
      </c>
      <c r="U16" s="145">
        <v>16</v>
      </c>
      <c r="V16" s="145">
        <v>17</v>
      </c>
    </row>
    <row r="17" spans="1:22" ht="24" customHeight="1">
      <c r="A17" s="322" t="s">
        <v>1</v>
      </c>
      <c r="B17" s="323" t="s">
        <v>246</v>
      </c>
      <c r="C17" s="324" t="s">
        <v>247</v>
      </c>
      <c r="D17" s="329" t="s">
        <v>254</v>
      </c>
      <c r="E17" s="146">
        <v>190</v>
      </c>
      <c r="F17" s="146">
        <v>154</v>
      </c>
      <c r="G17" s="227">
        <f>F17/E17*100</f>
        <v>81.05263157894737</v>
      </c>
      <c r="H17" s="146">
        <f>H18+H19+H20</f>
        <v>153</v>
      </c>
      <c r="I17" s="146">
        <f>I18+I19+I20</f>
        <v>152</v>
      </c>
      <c r="J17" s="227">
        <f>I17/H17*100</f>
        <v>99.346405228758172</v>
      </c>
      <c r="K17" s="146">
        <v>152</v>
      </c>
      <c r="L17" s="146">
        <v>152</v>
      </c>
      <c r="M17" s="146">
        <v>152</v>
      </c>
      <c r="N17" s="227">
        <f>M17/K17*100</f>
        <v>100</v>
      </c>
      <c r="O17" s="146">
        <v>152</v>
      </c>
      <c r="P17" s="146">
        <v>132</v>
      </c>
      <c r="Q17" s="227">
        <f>P17/O17*100</f>
        <v>86.842105263157904</v>
      </c>
      <c r="R17" s="146">
        <v>152</v>
      </c>
      <c r="S17" s="146">
        <v>132</v>
      </c>
      <c r="T17" s="227">
        <f>S17/R17*100</f>
        <v>86.842105263157904</v>
      </c>
      <c r="U17" s="146">
        <v>152</v>
      </c>
      <c r="V17" s="146">
        <v>152</v>
      </c>
    </row>
    <row r="18" spans="1:22" ht="24" customHeight="1">
      <c r="A18" s="322" t="s">
        <v>1</v>
      </c>
      <c r="B18" s="325" t="s">
        <v>219</v>
      </c>
      <c r="C18" s="322" t="s">
        <v>249</v>
      </c>
      <c r="D18" s="330" t="s">
        <v>254</v>
      </c>
      <c r="E18" s="147">
        <v>8</v>
      </c>
      <c r="F18" s="147">
        <v>8</v>
      </c>
      <c r="G18" s="227">
        <f t="shared" ref="G18:G60" si="0">F18/E18*100</f>
        <v>100</v>
      </c>
      <c r="H18" s="147">
        <v>8</v>
      </c>
      <c r="I18" s="147">
        <v>7</v>
      </c>
      <c r="J18" s="227">
        <f t="shared" ref="J18:J49" si="1">I18/H18*100</f>
        <v>87.5</v>
      </c>
      <c r="K18" s="147">
        <v>7</v>
      </c>
      <c r="L18" s="147">
        <v>7</v>
      </c>
      <c r="M18" s="147">
        <v>7</v>
      </c>
      <c r="N18" s="227">
        <f t="shared" ref="N18:N46" si="2">M18/K18*100</f>
        <v>100</v>
      </c>
      <c r="O18" s="147">
        <v>7</v>
      </c>
      <c r="P18" s="147">
        <v>7</v>
      </c>
      <c r="Q18" s="227">
        <f t="shared" ref="Q18:Q46" si="3">P18/O18*100</f>
        <v>100</v>
      </c>
      <c r="R18" s="147">
        <v>7</v>
      </c>
      <c r="S18" s="147">
        <v>7</v>
      </c>
      <c r="T18" s="227">
        <f t="shared" ref="T18:T46" si="4">S18/R18*100</f>
        <v>100</v>
      </c>
      <c r="U18" s="147">
        <v>7</v>
      </c>
      <c r="V18" s="147">
        <v>7</v>
      </c>
    </row>
    <row r="19" spans="1:22" ht="12" customHeight="1">
      <c r="A19" s="322" t="s">
        <v>1</v>
      </c>
      <c r="B19" s="325" t="s">
        <v>221</v>
      </c>
      <c r="C19" s="322" t="s">
        <v>250</v>
      </c>
      <c r="D19" s="330" t="s">
        <v>254</v>
      </c>
      <c r="E19" s="147">
        <v>182</v>
      </c>
      <c r="F19" s="147">
        <v>146</v>
      </c>
      <c r="G19" s="227">
        <f t="shared" si="0"/>
        <v>80.219780219780219</v>
      </c>
      <c r="H19" s="147">
        <f>145-17</f>
        <v>128</v>
      </c>
      <c r="I19" s="147">
        <v>128</v>
      </c>
      <c r="J19" s="227">
        <f t="shared" si="1"/>
        <v>100</v>
      </c>
      <c r="K19" s="147">
        <v>128</v>
      </c>
      <c r="L19" s="147">
        <v>128</v>
      </c>
      <c r="M19" s="147">
        <v>128</v>
      </c>
      <c r="N19" s="227">
        <f t="shared" si="2"/>
        <v>100</v>
      </c>
      <c r="O19" s="147">
        <v>128</v>
      </c>
      <c r="P19" s="147">
        <v>108</v>
      </c>
      <c r="Q19" s="227">
        <f t="shared" si="3"/>
        <v>84.375</v>
      </c>
      <c r="R19" s="147">
        <v>128</v>
      </c>
      <c r="S19" s="147">
        <v>108</v>
      </c>
      <c r="T19" s="227">
        <f t="shared" si="4"/>
        <v>84.375</v>
      </c>
      <c r="U19" s="147">
        <v>128</v>
      </c>
      <c r="V19" s="147">
        <v>128</v>
      </c>
    </row>
    <row r="20" spans="1:22" ht="24" customHeight="1">
      <c r="A20" s="322" t="s">
        <v>1</v>
      </c>
      <c r="B20" s="325" t="s">
        <v>223</v>
      </c>
      <c r="C20" s="322" t="s">
        <v>251</v>
      </c>
      <c r="D20" s="330" t="s">
        <v>254</v>
      </c>
      <c r="E20" s="147"/>
      <c r="F20" s="147"/>
      <c r="G20" s="227"/>
      <c r="H20" s="147">
        <v>17</v>
      </c>
      <c r="I20" s="147">
        <v>17</v>
      </c>
      <c r="J20" s="227">
        <f t="shared" si="1"/>
        <v>100</v>
      </c>
      <c r="K20" s="147">
        <v>17</v>
      </c>
      <c r="L20" s="147">
        <v>17</v>
      </c>
      <c r="M20" s="147">
        <v>17</v>
      </c>
      <c r="N20" s="227">
        <f t="shared" si="2"/>
        <v>100</v>
      </c>
      <c r="O20" s="147">
        <v>17</v>
      </c>
      <c r="P20" s="147">
        <v>17</v>
      </c>
      <c r="Q20" s="227">
        <f t="shared" si="3"/>
        <v>100</v>
      </c>
      <c r="R20" s="147">
        <v>17</v>
      </c>
      <c r="S20" s="147">
        <v>17</v>
      </c>
      <c r="T20" s="227">
        <f t="shared" si="4"/>
        <v>100</v>
      </c>
      <c r="U20" s="147">
        <v>17</v>
      </c>
      <c r="V20" s="147">
        <v>17</v>
      </c>
    </row>
    <row r="21" spans="1:22" s="366" customFormat="1" ht="24" customHeight="1">
      <c r="A21" s="443" t="s">
        <v>1</v>
      </c>
      <c r="B21" s="444" t="s">
        <v>252</v>
      </c>
      <c r="C21" s="443" t="s">
        <v>305</v>
      </c>
      <c r="D21" s="445" t="s">
        <v>254</v>
      </c>
      <c r="E21" s="163">
        <v>168</v>
      </c>
      <c r="F21" s="163">
        <v>145</v>
      </c>
      <c r="G21" s="333">
        <f t="shared" si="0"/>
        <v>86.30952380952381</v>
      </c>
      <c r="H21" s="163">
        <f>H22+H23+H24</f>
        <v>153</v>
      </c>
      <c r="I21" s="163">
        <f>I22+I23+I24</f>
        <v>132</v>
      </c>
      <c r="J21" s="333">
        <f t="shared" si="1"/>
        <v>86.274509803921575</v>
      </c>
      <c r="K21" s="163">
        <f>K22+K23+K24</f>
        <v>152</v>
      </c>
      <c r="L21" s="163">
        <v>132</v>
      </c>
      <c r="M21" s="163">
        <f>M22+M23+M24</f>
        <v>125</v>
      </c>
      <c r="N21" s="333">
        <f t="shared" si="2"/>
        <v>82.23684210526315</v>
      </c>
      <c r="O21" s="163">
        <f>O22+O23+O24</f>
        <v>132</v>
      </c>
      <c r="P21" s="163">
        <v>121</v>
      </c>
      <c r="Q21" s="333">
        <f t="shared" si="3"/>
        <v>91.666666666666657</v>
      </c>
      <c r="R21" s="163">
        <f>R22+R23+R24</f>
        <v>133</v>
      </c>
      <c r="S21" s="163">
        <v>121</v>
      </c>
      <c r="T21" s="333">
        <f t="shared" si="4"/>
        <v>90.977443609022558</v>
      </c>
      <c r="U21" s="163">
        <v>133</v>
      </c>
      <c r="V21" s="163">
        <f>V22+V23+V24</f>
        <v>150</v>
      </c>
    </row>
    <row r="22" spans="1:22" ht="24" customHeight="1">
      <c r="A22" s="322" t="s">
        <v>1</v>
      </c>
      <c r="B22" s="325" t="s">
        <v>255</v>
      </c>
      <c r="C22" s="322" t="s">
        <v>249</v>
      </c>
      <c r="D22" s="330" t="s">
        <v>254</v>
      </c>
      <c r="E22" s="147">
        <v>8</v>
      </c>
      <c r="F22" s="147">
        <v>8</v>
      </c>
      <c r="G22" s="227">
        <f t="shared" si="0"/>
        <v>100</v>
      </c>
      <c r="H22" s="147">
        <v>8</v>
      </c>
      <c r="I22" s="147">
        <v>7</v>
      </c>
      <c r="J22" s="227">
        <f t="shared" si="1"/>
        <v>87.5</v>
      </c>
      <c r="K22" s="147">
        <v>7</v>
      </c>
      <c r="L22" s="147">
        <v>7</v>
      </c>
      <c r="M22" s="147">
        <v>7</v>
      </c>
      <c r="N22" s="227">
        <f t="shared" si="2"/>
        <v>100</v>
      </c>
      <c r="O22" s="147">
        <v>7</v>
      </c>
      <c r="P22" s="147">
        <v>7</v>
      </c>
      <c r="Q22" s="227">
        <f t="shared" si="3"/>
        <v>100</v>
      </c>
      <c r="R22" s="147">
        <v>7</v>
      </c>
      <c r="S22" s="147">
        <v>7</v>
      </c>
      <c r="T22" s="227">
        <f t="shared" si="4"/>
        <v>100</v>
      </c>
      <c r="U22" s="147">
        <v>7</v>
      </c>
      <c r="V22" s="147">
        <v>7</v>
      </c>
    </row>
    <row r="23" spans="1:22" ht="12" customHeight="1">
      <c r="A23" s="322" t="s">
        <v>1</v>
      </c>
      <c r="B23" s="325" t="s">
        <v>256</v>
      </c>
      <c r="C23" s="322" t="s">
        <v>250</v>
      </c>
      <c r="D23" s="330" t="s">
        <v>254</v>
      </c>
      <c r="E23" s="147">
        <v>160</v>
      </c>
      <c r="F23" s="147">
        <v>137</v>
      </c>
      <c r="G23" s="227">
        <f t="shared" si="0"/>
        <v>85.625</v>
      </c>
      <c r="H23" s="147">
        <f>145-17</f>
        <v>128</v>
      </c>
      <c r="I23" s="147">
        <f>125-17</f>
        <v>108</v>
      </c>
      <c r="J23" s="227">
        <f t="shared" si="1"/>
        <v>84.375</v>
      </c>
      <c r="K23" s="147">
        <v>128</v>
      </c>
      <c r="L23" s="147">
        <v>108</v>
      </c>
      <c r="M23" s="147">
        <v>101</v>
      </c>
      <c r="N23" s="227">
        <f t="shared" si="2"/>
        <v>78.90625</v>
      </c>
      <c r="O23" s="147">
        <v>108</v>
      </c>
      <c r="P23" s="147">
        <v>97</v>
      </c>
      <c r="Q23" s="227">
        <f t="shared" si="3"/>
        <v>89.81481481481481</v>
      </c>
      <c r="R23" s="147">
        <v>109</v>
      </c>
      <c r="S23" s="147">
        <v>97</v>
      </c>
      <c r="T23" s="227">
        <f t="shared" si="4"/>
        <v>88.9908256880734</v>
      </c>
      <c r="U23" s="147">
        <v>109</v>
      </c>
      <c r="V23" s="147">
        <v>126</v>
      </c>
    </row>
    <row r="24" spans="1:22" ht="24" customHeight="1">
      <c r="A24" s="322" t="s">
        <v>1</v>
      </c>
      <c r="B24" s="325" t="s">
        <v>257</v>
      </c>
      <c r="C24" s="322" t="s">
        <v>251</v>
      </c>
      <c r="D24" s="330" t="s">
        <v>254</v>
      </c>
      <c r="E24" s="147"/>
      <c r="F24" s="147"/>
      <c r="G24" s="227"/>
      <c r="H24" s="147">
        <v>17</v>
      </c>
      <c r="I24" s="147">
        <v>17</v>
      </c>
      <c r="J24" s="227">
        <f t="shared" si="1"/>
        <v>100</v>
      </c>
      <c r="K24" s="147">
        <v>17</v>
      </c>
      <c r="L24" s="147">
        <v>17</v>
      </c>
      <c r="M24" s="147">
        <v>17</v>
      </c>
      <c r="N24" s="227">
        <f t="shared" si="2"/>
        <v>100</v>
      </c>
      <c r="O24" s="147">
        <v>17</v>
      </c>
      <c r="P24" s="147">
        <v>17</v>
      </c>
      <c r="Q24" s="227">
        <f t="shared" si="3"/>
        <v>100</v>
      </c>
      <c r="R24" s="147">
        <v>17</v>
      </c>
      <c r="S24" s="147">
        <v>17</v>
      </c>
      <c r="T24" s="227">
        <f t="shared" si="4"/>
        <v>100</v>
      </c>
      <c r="U24" s="147">
        <v>17</v>
      </c>
      <c r="V24" s="147">
        <v>17</v>
      </c>
    </row>
    <row r="25" spans="1:22" ht="24" customHeight="1">
      <c r="A25" s="322" t="s">
        <v>1</v>
      </c>
      <c r="B25" s="323" t="s">
        <v>258</v>
      </c>
      <c r="C25" s="324" t="s">
        <v>259</v>
      </c>
      <c r="D25" s="329" t="s">
        <v>260</v>
      </c>
      <c r="E25" s="159">
        <v>124.735</v>
      </c>
      <c r="F25" s="160">
        <v>136.54499999999999</v>
      </c>
      <c r="G25" s="227">
        <f t="shared" si="0"/>
        <v>109.46807231330421</v>
      </c>
      <c r="H25" s="159">
        <f>H29/H21/12</f>
        <v>140.90359477124181</v>
      </c>
      <c r="I25" s="160">
        <v>114</v>
      </c>
      <c r="J25" s="227">
        <f t="shared" si="1"/>
        <v>80.906381547667365</v>
      </c>
      <c r="K25" s="331">
        <f>K29/K21/12</f>
        <v>138.85471491228068</v>
      </c>
      <c r="L25" s="331">
        <v>135.3080808080808</v>
      </c>
      <c r="M25" s="331">
        <v>130.56321839080459</v>
      </c>
      <c r="N25" s="227">
        <f t="shared" si="2"/>
        <v>94.028653238952586</v>
      </c>
      <c r="O25" s="331">
        <f>O29/O21/12</f>
        <v>171.07007575757575</v>
      </c>
      <c r="P25" s="331">
        <v>124.80578512396694</v>
      </c>
      <c r="Q25" s="227">
        <f t="shared" si="3"/>
        <v>72.955941926880215</v>
      </c>
      <c r="R25" s="331">
        <f>R29/R21/12</f>
        <v>189.80827067669171</v>
      </c>
      <c r="S25" s="227">
        <v>133.46763085399451</v>
      </c>
      <c r="T25" s="227">
        <f t="shared" si="4"/>
        <v>70.317078585756391</v>
      </c>
      <c r="U25" s="331">
        <v>138.82330827067668</v>
      </c>
      <c r="V25" s="331">
        <f>V29/V21/12</f>
        <v>194.76388888888889</v>
      </c>
    </row>
    <row r="26" spans="1:22" ht="24" customHeight="1">
      <c r="A26" s="322" t="s">
        <v>1</v>
      </c>
      <c r="B26" s="325" t="s">
        <v>229</v>
      </c>
      <c r="C26" s="322" t="s">
        <v>249</v>
      </c>
      <c r="D26" s="330" t="s">
        <v>260</v>
      </c>
      <c r="E26" s="332">
        <v>280.97899999999998</v>
      </c>
      <c r="F26" s="161">
        <v>236.405</v>
      </c>
      <c r="G26" s="333">
        <f t="shared" si="0"/>
        <v>84.136180995732772</v>
      </c>
      <c r="H26" s="332">
        <f>370562.5/1000</f>
        <v>370.5625</v>
      </c>
      <c r="I26" s="161">
        <f>332785.714285714/1000</f>
        <v>332.78571428571405</v>
      </c>
      <c r="J26" s="333">
        <f t="shared" si="1"/>
        <v>89.805556224851159</v>
      </c>
      <c r="K26" s="334">
        <f>K30/K22/12</f>
        <v>277.33333333333331</v>
      </c>
      <c r="L26" s="334">
        <v>277.33333333333331</v>
      </c>
      <c r="M26" s="334">
        <v>256.16666666666669</v>
      </c>
      <c r="N26" s="227">
        <f t="shared" si="2"/>
        <v>92.367788461538467</v>
      </c>
      <c r="O26" s="334">
        <f>O30/O22/12</f>
        <v>282.25</v>
      </c>
      <c r="P26" s="334">
        <v>235.19047619047618</v>
      </c>
      <c r="Q26" s="227">
        <f t="shared" si="3"/>
        <v>83.327006621957906</v>
      </c>
      <c r="R26" s="334">
        <f>R30/R22/12</f>
        <v>347.64285714285711</v>
      </c>
      <c r="S26" s="148">
        <v>282.25</v>
      </c>
      <c r="T26" s="227">
        <f t="shared" si="4"/>
        <v>81.189644544894193</v>
      </c>
      <c r="U26" s="334">
        <v>282.25</v>
      </c>
      <c r="V26" s="334">
        <f>V30/V22/12</f>
        <v>282.25</v>
      </c>
    </row>
    <row r="27" spans="1:22" ht="12" customHeight="1">
      <c r="A27" s="322" t="s">
        <v>1</v>
      </c>
      <c r="B27" s="325" t="s">
        <v>231</v>
      </c>
      <c r="C27" s="322" t="s">
        <v>250</v>
      </c>
      <c r="D27" s="330" t="s">
        <v>260</v>
      </c>
      <c r="E27" s="167">
        <v>117.52500000000001</v>
      </c>
      <c r="F27" s="161">
        <v>114.09</v>
      </c>
      <c r="G27" s="333">
        <f t="shared" si="0"/>
        <v>97.077217613273774</v>
      </c>
      <c r="H27" s="167">
        <f>133052.083333333/1000</f>
        <v>133.052083333333</v>
      </c>
      <c r="I27" s="161">
        <f>105945.261437908/1000</f>
        <v>105.945261437908</v>
      </c>
      <c r="J27" s="333">
        <f t="shared" si="1"/>
        <v>79.626909089792491</v>
      </c>
      <c r="K27" s="334">
        <f t="shared" ref="K27:K28" si="5">K31/K23/12</f>
        <v>138.826171875</v>
      </c>
      <c r="L27" s="334">
        <v>134.48611111111111</v>
      </c>
      <c r="M27" s="334">
        <v>131.35144927536231</v>
      </c>
      <c r="N27" s="227">
        <f t="shared" si="2"/>
        <v>94.615768411184035</v>
      </c>
      <c r="O27" s="334">
        <f t="shared" ref="O27" si="6">O31/O23/12</f>
        <v>177.67824074074073</v>
      </c>
      <c r="P27" s="334">
        <v>127.3213058419244</v>
      </c>
      <c r="Q27" s="227">
        <f t="shared" si="3"/>
        <v>71.658355750890919</v>
      </c>
      <c r="R27" s="334">
        <f t="shared" ref="R27" si="7">R31/R23/12</f>
        <v>195.37308868501529</v>
      </c>
      <c r="S27" s="148">
        <v>133.23969072164948</v>
      </c>
      <c r="T27" s="227">
        <f t="shared" si="4"/>
        <v>68.197565805217621</v>
      </c>
      <c r="U27" s="334">
        <f t="shared" ref="U27" si="8">U31/U23/12</f>
        <v>196.28211009174311</v>
      </c>
      <c r="V27" s="334">
        <f t="shared" ref="V27" si="9">V31/V23/12</f>
        <v>202.41203703703704</v>
      </c>
    </row>
    <row r="28" spans="1:22" ht="24" customHeight="1">
      <c r="A28" s="322" t="s">
        <v>1</v>
      </c>
      <c r="B28" s="325" t="s">
        <v>261</v>
      </c>
      <c r="C28" s="322" t="s">
        <v>251</v>
      </c>
      <c r="D28" s="330" t="s">
        <v>260</v>
      </c>
      <c r="E28" s="164"/>
      <c r="F28" s="165"/>
      <c r="G28" s="333"/>
      <c r="H28" s="164">
        <f>91946.0784313725/1000</f>
        <v>91.946078431372499</v>
      </c>
      <c r="I28" s="165">
        <f>70686.2745098039/1000</f>
        <v>70.686274509803894</v>
      </c>
      <c r="J28" s="333">
        <f t="shared" si="1"/>
        <v>76.877965559524455</v>
      </c>
      <c r="K28" s="334">
        <f t="shared" si="5"/>
        <v>82.049019607843135</v>
      </c>
      <c r="L28" s="334">
        <v>82.049019607843135</v>
      </c>
      <c r="M28" s="334">
        <v>74.578431372549019</v>
      </c>
      <c r="N28" s="227">
        <f t="shared" si="2"/>
        <v>90.894969530409853</v>
      </c>
      <c r="O28" s="334">
        <f t="shared" ref="O28" si="10">O32/O24/12</f>
        <v>83.308823529411768</v>
      </c>
      <c r="P28" s="334">
        <v>65</v>
      </c>
      <c r="Q28" s="227">
        <f t="shared" si="3"/>
        <v>78.022947925860535</v>
      </c>
      <c r="R28" s="334">
        <f t="shared" ref="R28" si="11">R32/R24/12</f>
        <v>89.137254901960787</v>
      </c>
      <c r="S28" s="148">
        <v>73.504901960784309</v>
      </c>
      <c r="T28" s="227">
        <f t="shared" si="4"/>
        <v>82.462604487461505</v>
      </c>
      <c r="U28" s="334">
        <v>83.308823529411768</v>
      </c>
      <c r="V28" s="334">
        <f t="shared" ref="V28" si="12">V32/V24/12</f>
        <v>102.05392156862746</v>
      </c>
    </row>
    <row r="29" spans="1:22" ht="12" customHeight="1">
      <c r="A29" s="322" t="s">
        <v>1</v>
      </c>
      <c r="B29" s="323" t="s">
        <v>262</v>
      </c>
      <c r="C29" s="324" t="s">
        <v>263</v>
      </c>
      <c r="D29" s="329" t="s">
        <v>260</v>
      </c>
      <c r="E29" s="146">
        <v>267931</v>
      </c>
      <c r="F29" s="146">
        <v>170912</v>
      </c>
      <c r="G29" s="227">
        <f t="shared" si="0"/>
        <v>63.789557759273841</v>
      </c>
      <c r="H29" s="146">
        <f>H30+H31+H32</f>
        <v>258699</v>
      </c>
      <c r="I29" s="146">
        <f>I30+I31+I32</f>
        <v>172051</v>
      </c>
      <c r="J29" s="227">
        <f t="shared" si="1"/>
        <v>66.506248574598288</v>
      </c>
      <c r="K29" s="146">
        <f>K30+K31+K32</f>
        <v>253271</v>
      </c>
      <c r="L29" s="146">
        <v>214328</v>
      </c>
      <c r="M29" s="146">
        <v>181744</v>
      </c>
      <c r="N29" s="227">
        <f t="shared" si="2"/>
        <v>71.758709050779601</v>
      </c>
      <c r="O29" s="146">
        <f>O30+O31+O32</f>
        <v>270975</v>
      </c>
      <c r="P29" s="146">
        <v>181218</v>
      </c>
      <c r="Q29" s="227">
        <f t="shared" si="3"/>
        <v>66.876280099640184</v>
      </c>
      <c r="R29" s="146">
        <f>R30+R31+R32</f>
        <v>302934</v>
      </c>
      <c r="S29" s="227">
        <v>193795</v>
      </c>
      <c r="T29" s="227">
        <f t="shared" si="4"/>
        <v>63.972680517868575</v>
      </c>
      <c r="U29" s="146">
        <v>222662</v>
      </c>
      <c r="V29" s="146">
        <f>V30+V31+V32</f>
        <v>350575</v>
      </c>
    </row>
    <row r="30" spans="1:22" ht="24" customHeight="1">
      <c r="A30" s="322" t="s">
        <v>1</v>
      </c>
      <c r="B30" s="325" t="s">
        <v>264</v>
      </c>
      <c r="C30" s="322" t="s">
        <v>249</v>
      </c>
      <c r="D30" s="330" t="s">
        <v>260</v>
      </c>
      <c r="E30" s="147">
        <v>26974</v>
      </c>
      <c r="F30" s="147">
        <v>22019</v>
      </c>
      <c r="G30" s="227">
        <f t="shared" si="0"/>
        <v>81.630458960480468</v>
      </c>
      <c r="H30" s="147">
        <v>35574</v>
      </c>
      <c r="I30" s="147">
        <v>27954</v>
      </c>
      <c r="J30" s="227">
        <f t="shared" si="1"/>
        <v>78.579861696744814</v>
      </c>
      <c r="K30" s="147">
        <v>23296</v>
      </c>
      <c r="L30" s="147">
        <v>23296</v>
      </c>
      <c r="M30" s="147">
        <v>21518</v>
      </c>
      <c r="N30" s="227">
        <f t="shared" si="2"/>
        <v>92.367788461538453</v>
      </c>
      <c r="O30" s="147">
        <v>23709</v>
      </c>
      <c r="P30" s="147">
        <v>19756</v>
      </c>
      <c r="Q30" s="227">
        <f t="shared" si="3"/>
        <v>83.327006621957906</v>
      </c>
      <c r="R30" s="147">
        <f>'1П'!T150</f>
        <v>29202</v>
      </c>
      <c r="S30" s="148">
        <v>23709</v>
      </c>
      <c r="T30" s="227">
        <f t="shared" si="4"/>
        <v>81.189644544894193</v>
      </c>
      <c r="U30" s="147">
        <v>29202</v>
      </c>
      <c r="V30" s="147">
        <f>'1П'!X150</f>
        <v>23709</v>
      </c>
    </row>
    <row r="31" spans="1:22" ht="12" customHeight="1">
      <c r="A31" s="322" t="s">
        <v>1</v>
      </c>
      <c r="B31" s="325" t="s">
        <v>265</v>
      </c>
      <c r="C31" s="322" t="s">
        <v>250</v>
      </c>
      <c r="D31" s="330" t="s">
        <v>260</v>
      </c>
      <c r="E31" s="147">
        <v>240957</v>
      </c>
      <c r="F31" s="147">
        <v>148893</v>
      </c>
      <c r="G31" s="227">
        <f t="shared" si="0"/>
        <v>61.79235299244263</v>
      </c>
      <c r="H31" s="147">
        <v>204368</v>
      </c>
      <c r="I31" s="147">
        <v>129677</v>
      </c>
      <c r="J31" s="227">
        <f t="shared" si="1"/>
        <v>63.45269318092852</v>
      </c>
      <c r="K31" s="147">
        <f>229975-K32</f>
        <v>213237</v>
      </c>
      <c r="L31" s="147">
        <v>174294</v>
      </c>
      <c r="M31" s="147">
        <v>145012</v>
      </c>
      <c r="N31" s="227">
        <f t="shared" si="2"/>
        <v>68.00508354553854</v>
      </c>
      <c r="O31" s="147">
        <f>'1П'!P44+'1П'!P57-O32</f>
        <v>230271</v>
      </c>
      <c r="P31" s="147">
        <v>148202</v>
      </c>
      <c r="Q31" s="227">
        <f t="shared" si="3"/>
        <v>64.359819517003885</v>
      </c>
      <c r="R31" s="147">
        <f>'1П'!T44+'1П'!T57-R32</f>
        <v>255548</v>
      </c>
      <c r="S31" s="148">
        <v>155091</v>
      </c>
      <c r="T31" s="227">
        <f t="shared" si="4"/>
        <v>60.689576909230361</v>
      </c>
      <c r="U31" s="147">
        <v>256737</v>
      </c>
      <c r="V31" s="147">
        <f>'1П'!X44+'1П'!X57-V32</f>
        <v>306047</v>
      </c>
    </row>
    <row r="32" spans="1:22" ht="24" customHeight="1">
      <c r="A32" s="322" t="s">
        <v>1</v>
      </c>
      <c r="B32" s="325" t="s">
        <v>266</v>
      </c>
      <c r="C32" s="322" t="s">
        <v>251</v>
      </c>
      <c r="D32" s="330" t="s">
        <v>260</v>
      </c>
      <c r="E32" s="147"/>
      <c r="F32" s="147"/>
      <c r="G32" s="227"/>
      <c r="H32" s="147">
        <v>18757</v>
      </c>
      <c r="I32" s="147">
        <v>14420</v>
      </c>
      <c r="J32" s="227">
        <f t="shared" si="1"/>
        <v>76.877965559524441</v>
      </c>
      <c r="K32" s="147">
        <v>16738</v>
      </c>
      <c r="L32" s="147">
        <v>16738</v>
      </c>
      <c r="M32" s="147">
        <v>15214</v>
      </c>
      <c r="N32" s="227">
        <f t="shared" si="2"/>
        <v>90.894969530409838</v>
      </c>
      <c r="O32" s="147">
        <v>16995</v>
      </c>
      <c r="P32" s="147">
        <v>13260</v>
      </c>
      <c r="Q32" s="227">
        <f t="shared" si="3"/>
        <v>78.022947925860535</v>
      </c>
      <c r="R32" s="147">
        <v>18184</v>
      </c>
      <c r="S32" s="148">
        <v>14995</v>
      </c>
      <c r="T32" s="227">
        <f t="shared" si="4"/>
        <v>82.462604487461505</v>
      </c>
      <c r="U32" s="147">
        <v>16995</v>
      </c>
      <c r="V32" s="147">
        <v>20819</v>
      </c>
    </row>
    <row r="33" spans="1:25" ht="24" customHeight="1">
      <c r="A33" s="322" t="s">
        <v>1</v>
      </c>
      <c r="B33" s="323" t="s">
        <v>267</v>
      </c>
      <c r="C33" s="324" t="s">
        <v>268</v>
      </c>
      <c r="D33" s="329" t="s">
        <v>260</v>
      </c>
      <c r="E33" s="227"/>
      <c r="F33" s="227"/>
      <c r="G33" s="227"/>
      <c r="H33" s="227"/>
      <c r="I33" s="227"/>
      <c r="J33" s="227"/>
      <c r="K33" s="146">
        <f>K34+K35+K36</f>
        <v>19545</v>
      </c>
      <c r="L33" s="335">
        <v>13270</v>
      </c>
      <c r="M33" s="146">
        <v>24873</v>
      </c>
      <c r="N33" s="227">
        <f t="shared" si="2"/>
        <v>127.26016884113585</v>
      </c>
      <c r="O33" s="146">
        <f>O34+O35+O36</f>
        <v>23545</v>
      </c>
      <c r="P33" s="146">
        <v>0</v>
      </c>
      <c r="Q33" s="227">
        <f t="shared" si="3"/>
        <v>0</v>
      </c>
      <c r="R33" s="146">
        <f>R34+R35+R36</f>
        <v>24965</v>
      </c>
      <c r="S33" s="227">
        <v>10515</v>
      </c>
      <c r="T33" s="227">
        <f t="shared" si="4"/>
        <v>42.118966553174445</v>
      </c>
      <c r="U33" s="146">
        <v>24408</v>
      </c>
      <c r="V33" s="146">
        <f t="shared" ref="V33" si="13">V34+V35+V36</f>
        <v>27215</v>
      </c>
    </row>
    <row r="34" spans="1:25" ht="24" customHeight="1">
      <c r="A34" s="322" t="s">
        <v>1</v>
      </c>
      <c r="B34" s="325" t="s">
        <v>235</v>
      </c>
      <c r="C34" s="322" t="s">
        <v>249</v>
      </c>
      <c r="D34" s="330" t="s">
        <v>260</v>
      </c>
      <c r="E34" s="148"/>
      <c r="F34" s="148"/>
      <c r="G34" s="227"/>
      <c r="H34" s="148"/>
      <c r="I34" s="148"/>
      <c r="J34" s="227"/>
      <c r="K34" s="336">
        <f>'1П'!F152</f>
        <v>7545</v>
      </c>
      <c r="L34" s="336">
        <v>1270</v>
      </c>
      <c r="M34" s="337">
        <v>6916</v>
      </c>
      <c r="N34" s="227">
        <f t="shared" si="2"/>
        <v>91.663353214049039</v>
      </c>
      <c r="O34" s="336">
        <v>7545</v>
      </c>
      <c r="P34" s="148"/>
      <c r="Q34" s="227">
        <f t="shared" si="3"/>
        <v>0</v>
      </c>
      <c r="R34" s="147">
        <v>7545</v>
      </c>
      <c r="S34" s="148">
        <v>1567</v>
      </c>
      <c r="T34" s="227">
        <f t="shared" si="4"/>
        <v>20.768721007289596</v>
      </c>
      <c r="U34" s="147">
        <v>7920</v>
      </c>
      <c r="V34" s="147">
        <v>7545</v>
      </c>
    </row>
    <row r="35" spans="1:25" ht="12" customHeight="1">
      <c r="A35" s="322" t="s">
        <v>1</v>
      </c>
      <c r="B35" s="325" t="s">
        <v>237</v>
      </c>
      <c r="C35" s="322" t="s">
        <v>250</v>
      </c>
      <c r="D35" s="330" t="s">
        <v>260</v>
      </c>
      <c r="E35" s="148"/>
      <c r="F35" s="148"/>
      <c r="G35" s="227"/>
      <c r="H35" s="148"/>
      <c r="I35" s="148"/>
      <c r="J35" s="227"/>
      <c r="K35" s="336">
        <v>10584</v>
      </c>
      <c r="L35" s="336">
        <v>10584</v>
      </c>
      <c r="M35" s="337">
        <v>17063</v>
      </c>
      <c r="N35" s="227">
        <f t="shared" si="2"/>
        <v>161.21504157218442</v>
      </c>
      <c r="O35" s="336">
        <v>14500</v>
      </c>
      <c r="P35" s="148"/>
      <c r="Q35" s="227">
        <f t="shared" si="3"/>
        <v>0</v>
      </c>
      <c r="R35" s="147">
        <v>15920</v>
      </c>
      <c r="S35" s="148">
        <v>8347</v>
      </c>
      <c r="T35" s="227">
        <f t="shared" si="4"/>
        <v>52.430904522613062</v>
      </c>
      <c r="U35" s="147">
        <v>14988</v>
      </c>
      <c r="V35" s="147">
        <v>18260</v>
      </c>
    </row>
    <row r="36" spans="1:25" ht="24" customHeight="1">
      <c r="A36" s="322" t="s">
        <v>1</v>
      </c>
      <c r="B36" s="325" t="s">
        <v>269</v>
      </c>
      <c r="C36" s="322" t="s">
        <v>251</v>
      </c>
      <c r="D36" s="330" t="s">
        <v>260</v>
      </c>
      <c r="E36" s="148"/>
      <c r="F36" s="148"/>
      <c r="G36" s="227"/>
      <c r="H36" s="148"/>
      <c r="I36" s="148"/>
      <c r="J36" s="227"/>
      <c r="K36" s="336">
        <v>1416</v>
      </c>
      <c r="L36" s="336">
        <v>1416</v>
      </c>
      <c r="M36" s="337">
        <v>894</v>
      </c>
      <c r="N36" s="227">
        <f t="shared" si="2"/>
        <v>63.135593220338983</v>
      </c>
      <c r="O36" s="336">
        <v>1500</v>
      </c>
      <c r="P36" s="148"/>
      <c r="Q36" s="227">
        <f t="shared" si="3"/>
        <v>0</v>
      </c>
      <c r="R36" s="147">
        <v>1500</v>
      </c>
      <c r="S36" s="148">
        <v>601</v>
      </c>
      <c r="T36" s="227">
        <f t="shared" si="4"/>
        <v>40.06666666666667</v>
      </c>
      <c r="U36" s="147">
        <v>1500</v>
      </c>
      <c r="V36" s="147">
        <v>1410</v>
      </c>
    </row>
    <row r="37" spans="1:25" ht="24" customHeight="1">
      <c r="A37" s="322" t="s">
        <v>1</v>
      </c>
      <c r="B37" s="323" t="s">
        <v>270</v>
      </c>
      <c r="C37" s="324" t="s">
        <v>271</v>
      </c>
      <c r="D37" s="329" t="s">
        <v>260</v>
      </c>
      <c r="E37" s="338"/>
      <c r="F37" s="338"/>
      <c r="G37" s="227"/>
      <c r="H37" s="338">
        <f>H38+H39+H40</f>
        <v>1800</v>
      </c>
      <c r="I37" s="338">
        <f>I38+I39+I40</f>
        <v>749</v>
      </c>
      <c r="J37" s="227">
        <f t="shared" si="1"/>
        <v>41.611111111111107</v>
      </c>
      <c r="K37" s="338">
        <f>K38+K39+K40</f>
        <v>1800</v>
      </c>
      <c r="L37" s="338">
        <v>1800</v>
      </c>
      <c r="M37" s="338">
        <v>1686</v>
      </c>
      <c r="N37" s="227">
        <f t="shared" si="2"/>
        <v>93.666666666666671</v>
      </c>
      <c r="O37" s="338">
        <f>O38+O39+O40</f>
        <v>1920</v>
      </c>
      <c r="P37" s="338">
        <v>1367</v>
      </c>
      <c r="Q37" s="227">
        <f t="shared" si="3"/>
        <v>71.197916666666671</v>
      </c>
      <c r="R37" s="338">
        <f>R38+R39+R40</f>
        <v>2054</v>
      </c>
      <c r="S37" s="227">
        <v>2054</v>
      </c>
      <c r="T37" s="227">
        <f t="shared" si="4"/>
        <v>100</v>
      </c>
      <c r="U37" s="338">
        <v>2198</v>
      </c>
      <c r="V37" s="338">
        <f t="shared" ref="V37" si="14">V38+V39+V40</f>
        <v>2352</v>
      </c>
      <c r="W37" s="235"/>
      <c r="X37" s="235"/>
      <c r="Y37" s="235"/>
    </row>
    <row r="38" spans="1:25" ht="24" customHeight="1">
      <c r="A38" s="322" t="s">
        <v>1</v>
      </c>
      <c r="B38" s="325" t="s">
        <v>240</v>
      </c>
      <c r="C38" s="322" t="s">
        <v>272</v>
      </c>
      <c r="D38" s="330" t="s">
        <v>260</v>
      </c>
      <c r="E38" s="339"/>
      <c r="F38" s="339"/>
      <c r="G38" s="227"/>
      <c r="H38" s="339">
        <v>200</v>
      </c>
      <c r="I38" s="339"/>
      <c r="J38" s="227">
        <f t="shared" si="1"/>
        <v>0</v>
      </c>
      <c r="K38" s="148">
        <v>300</v>
      </c>
      <c r="L38" s="148">
        <v>300</v>
      </c>
      <c r="M38" s="148">
        <v>281</v>
      </c>
      <c r="N38" s="227">
        <f t="shared" si="2"/>
        <v>93.666666666666671</v>
      </c>
      <c r="O38" s="147">
        <v>300</v>
      </c>
      <c r="P38" s="147">
        <v>150</v>
      </c>
      <c r="Q38" s="227">
        <f t="shared" si="3"/>
        <v>50</v>
      </c>
      <c r="R38" s="147">
        <v>320</v>
      </c>
      <c r="S38" s="148">
        <v>300</v>
      </c>
      <c r="T38" s="227">
        <f t="shared" si="4"/>
        <v>93.75</v>
      </c>
      <c r="U38" s="147">
        <v>300</v>
      </c>
      <c r="V38" s="147">
        <v>365</v>
      </c>
    </row>
    <row r="39" spans="1:25" ht="12" customHeight="1">
      <c r="A39" s="322" t="s">
        <v>1</v>
      </c>
      <c r="B39" s="325" t="s">
        <v>242</v>
      </c>
      <c r="C39" s="322" t="s">
        <v>273</v>
      </c>
      <c r="D39" s="330" t="s">
        <v>260</v>
      </c>
      <c r="E39" s="339"/>
      <c r="F39" s="339"/>
      <c r="G39" s="227"/>
      <c r="H39" s="339">
        <v>1400</v>
      </c>
      <c r="I39" s="339">
        <v>693</v>
      </c>
      <c r="J39" s="227">
        <f t="shared" si="1"/>
        <v>49.5</v>
      </c>
      <c r="K39" s="148">
        <v>1300</v>
      </c>
      <c r="L39" s="148">
        <v>1300</v>
      </c>
      <c r="M39" s="148">
        <v>1218</v>
      </c>
      <c r="N39" s="227">
        <f t="shared" si="2"/>
        <v>93.692307692307693</v>
      </c>
      <c r="O39" s="147">
        <v>1420</v>
      </c>
      <c r="P39" s="147">
        <v>1097</v>
      </c>
      <c r="Q39" s="227">
        <f t="shared" si="3"/>
        <v>77.25352112676056</v>
      </c>
      <c r="R39" s="147">
        <v>1514</v>
      </c>
      <c r="S39" s="148">
        <v>1554</v>
      </c>
      <c r="T39" s="227">
        <f t="shared" si="4"/>
        <v>102.64200792602378</v>
      </c>
      <c r="U39" s="147">
        <v>1698</v>
      </c>
      <c r="V39" s="147">
        <v>1733</v>
      </c>
    </row>
    <row r="40" spans="1:25" ht="24" customHeight="1">
      <c r="A40" s="322" t="s">
        <v>1</v>
      </c>
      <c r="B40" s="325" t="s">
        <v>274</v>
      </c>
      <c r="C40" s="322" t="s">
        <v>275</v>
      </c>
      <c r="D40" s="330" t="s">
        <v>260</v>
      </c>
      <c r="E40" s="339"/>
      <c r="F40" s="339"/>
      <c r="G40" s="227"/>
      <c r="H40" s="339">
        <v>200</v>
      </c>
      <c r="I40" s="339">
        <v>56</v>
      </c>
      <c r="J40" s="227">
        <f t="shared" si="1"/>
        <v>28.000000000000004</v>
      </c>
      <c r="K40" s="148">
        <v>200</v>
      </c>
      <c r="L40" s="148">
        <v>200</v>
      </c>
      <c r="M40" s="148">
        <v>187</v>
      </c>
      <c r="N40" s="227">
        <f t="shared" si="2"/>
        <v>93.5</v>
      </c>
      <c r="O40" s="147">
        <v>200</v>
      </c>
      <c r="P40" s="147">
        <v>120</v>
      </c>
      <c r="Q40" s="227">
        <f t="shared" si="3"/>
        <v>60</v>
      </c>
      <c r="R40" s="147">
        <v>220.00000000000003</v>
      </c>
      <c r="S40" s="148">
        <v>200</v>
      </c>
      <c r="T40" s="227">
        <f t="shared" si="4"/>
        <v>90.909090909090892</v>
      </c>
      <c r="U40" s="147">
        <v>200</v>
      </c>
      <c r="V40" s="147">
        <v>254</v>
      </c>
    </row>
    <row r="41" spans="1:25" ht="48" customHeight="1">
      <c r="A41" s="322" t="s">
        <v>1</v>
      </c>
      <c r="B41" s="323" t="s">
        <v>276</v>
      </c>
      <c r="C41" s="324" t="s">
        <v>277</v>
      </c>
      <c r="D41" s="329" t="s">
        <v>254</v>
      </c>
      <c r="E41" s="163">
        <v>26</v>
      </c>
      <c r="F41" s="163">
        <v>19</v>
      </c>
      <c r="G41" s="227">
        <f t="shared" si="0"/>
        <v>73.076923076923066</v>
      </c>
      <c r="H41" s="163">
        <f>H42+H43</f>
        <v>12</v>
      </c>
      <c r="I41" s="163">
        <f>I42+I43</f>
        <v>23</v>
      </c>
      <c r="J41" s="227">
        <f t="shared" si="1"/>
        <v>191.66666666666669</v>
      </c>
      <c r="K41" s="163">
        <v>11</v>
      </c>
      <c r="L41" s="163">
        <v>11</v>
      </c>
      <c r="M41" s="163">
        <f>M42+M43</f>
        <v>37</v>
      </c>
      <c r="N41" s="227">
        <f t="shared" si="2"/>
        <v>336.36363636363637</v>
      </c>
      <c r="O41" s="163">
        <f>O42+O43</f>
        <v>5</v>
      </c>
      <c r="P41" s="163">
        <v>7</v>
      </c>
      <c r="Q41" s="227">
        <f t="shared" si="3"/>
        <v>140</v>
      </c>
      <c r="R41" s="163">
        <f>R42+R43</f>
        <v>20</v>
      </c>
      <c r="S41" s="163">
        <v>20</v>
      </c>
      <c r="T41" s="227">
        <f t="shared" si="4"/>
        <v>100</v>
      </c>
      <c r="U41" s="163">
        <v>6</v>
      </c>
      <c r="V41" s="163">
        <f t="shared" ref="V41" si="15">V42+V43</f>
        <v>7</v>
      </c>
    </row>
    <row r="42" spans="1:25" ht="24" customHeight="1">
      <c r="A42" s="322" t="s">
        <v>1</v>
      </c>
      <c r="B42" s="325" t="s">
        <v>278</v>
      </c>
      <c r="C42" s="322" t="s">
        <v>249</v>
      </c>
      <c r="D42" s="330" t="s">
        <v>254</v>
      </c>
      <c r="E42" s="339">
        <v>1</v>
      </c>
      <c r="F42" s="339"/>
      <c r="G42" s="227">
        <f t="shared" si="0"/>
        <v>0</v>
      </c>
      <c r="H42" s="339">
        <v>2</v>
      </c>
      <c r="I42" s="339">
        <v>1</v>
      </c>
      <c r="J42" s="227">
        <f t="shared" si="1"/>
        <v>50</v>
      </c>
      <c r="K42" s="164">
        <v>2</v>
      </c>
      <c r="L42" s="164">
        <v>1</v>
      </c>
      <c r="M42" s="164"/>
      <c r="N42" s="227">
        <f t="shared" si="2"/>
        <v>0</v>
      </c>
      <c r="O42" s="164">
        <v>0</v>
      </c>
      <c r="P42" s="164"/>
      <c r="Q42" s="227" t="e">
        <f t="shared" si="3"/>
        <v>#DIV/0!</v>
      </c>
      <c r="R42" s="164"/>
      <c r="S42" s="164"/>
      <c r="T42" s="227" t="e">
        <f t="shared" si="4"/>
        <v>#DIV/0!</v>
      </c>
      <c r="U42" s="164"/>
      <c r="V42" s="164">
        <v>2</v>
      </c>
    </row>
    <row r="43" spans="1:25" ht="12" customHeight="1">
      <c r="A43" s="322" t="s">
        <v>1</v>
      </c>
      <c r="B43" s="325" t="s">
        <v>279</v>
      </c>
      <c r="C43" s="322" t="s">
        <v>250</v>
      </c>
      <c r="D43" s="330" t="s">
        <v>254</v>
      </c>
      <c r="E43" s="339">
        <v>25</v>
      </c>
      <c r="F43" s="339">
        <v>19</v>
      </c>
      <c r="G43" s="227">
        <f t="shared" si="0"/>
        <v>76</v>
      </c>
      <c r="H43" s="339">
        <v>10</v>
      </c>
      <c r="I43" s="339">
        <v>22</v>
      </c>
      <c r="J43" s="227">
        <f t="shared" si="1"/>
        <v>220.00000000000003</v>
      </c>
      <c r="K43" s="164">
        <v>10</v>
      </c>
      <c r="L43" s="164">
        <v>10</v>
      </c>
      <c r="M43" s="164">
        <v>37</v>
      </c>
      <c r="N43" s="227">
        <f t="shared" si="2"/>
        <v>370</v>
      </c>
      <c r="O43" s="164">
        <v>5</v>
      </c>
      <c r="P43" s="164">
        <v>7</v>
      </c>
      <c r="Q43" s="227">
        <f t="shared" si="3"/>
        <v>140</v>
      </c>
      <c r="R43" s="164">
        <v>20</v>
      </c>
      <c r="S43" s="164">
        <v>20</v>
      </c>
      <c r="T43" s="227">
        <f t="shared" si="4"/>
        <v>100</v>
      </c>
      <c r="U43" s="164">
        <v>6</v>
      </c>
      <c r="V43" s="164">
        <v>5</v>
      </c>
    </row>
    <row r="44" spans="1:25" ht="24" customHeight="1">
      <c r="A44" s="322" t="s">
        <v>1</v>
      </c>
      <c r="B44" s="323" t="s">
        <v>280</v>
      </c>
      <c r="C44" s="324" t="s">
        <v>281</v>
      </c>
      <c r="D44" s="329" t="s">
        <v>260</v>
      </c>
      <c r="E44" s="163">
        <v>1300</v>
      </c>
      <c r="F44" s="163">
        <v>136</v>
      </c>
      <c r="G44" s="227">
        <f t="shared" si="0"/>
        <v>10.461538461538462</v>
      </c>
      <c r="H44" s="163">
        <f>H45+H46</f>
        <v>1300</v>
      </c>
      <c r="I44" s="163">
        <f>I45+I46</f>
        <v>199.7</v>
      </c>
      <c r="J44" s="227">
        <f t="shared" si="1"/>
        <v>15.36153846153846</v>
      </c>
      <c r="K44" s="163">
        <f>K45+K46</f>
        <v>1139</v>
      </c>
      <c r="L44" s="163">
        <v>377</v>
      </c>
      <c r="M44" s="163">
        <f>M45+M46</f>
        <v>442</v>
      </c>
      <c r="N44" s="227">
        <f t="shared" si="2"/>
        <v>38.805970149253731</v>
      </c>
      <c r="O44" s="163">
        <f>O45+O46</f>
        <v>290</v>
      </c>
      <c r="P44" s="163">
        <v>290</v>
      </c>
      <c r="Q44" s="227">
        <f t="shared" si="3"/>
        <v>100</v>
      </c>
      <c r="R44" s="163">
        <f>R45+R46</f>
        <v>310</v>
      </c>
      <c r="S44" s="163">
        <f>S45+S46</f>
        <v>310</v>
      </c>
      <c r="T44" s="227">
        <f t="shared" si="4"/>
        <v>100</v>
      </c>
      <c r="U44" s="163">
        <f>U45+U46</f>
        <v>932</v>
      </c>
      <c r="V44" s="163">
        <f>V45+V46</f>
        <v>625</v>
      </c>
    </row>
    <row r="45" spans="1:25" ht="24" customHeight="1">
      <c r="A45" s="322" t="s">
        <v>1</v>
      </c>
      <c r="B45" s="325" t="s">
        <v>282</v>
      </c>
      <c r="C45" s="322" t="s">
        <v>249</v>
      </c>
      <c r="D45" s="330" t="s">
        <v>260</v>
      </c>
      <c r="E45" s="339">
        <v>300</v>
      </c>
      <c r="F45" s="339"/>
      <c r="G45" s="227">
        <f t="shared" si="0"/>
        <v>0</v>
      </c>
      <c r="H45" s="339">
        <v>300</v>
      </c>
      <c r="I45" s="339">
        <v>50</v>
      </c>
      <c r="J45" s="227">
        <f t="shared" si="1"/>
        <v>16.666666666666664</v>
      </c>
      <c r="K45" s="164">
        <f>'1П'!F213</f>
        <v>300</v>
      </c>
      <c r="L45" s="164">
        <v>100</v>
      </c>
      <c r="M45" s="164"/>
      <c r="N45" s="227">
        <f t="shared" si="2"/>
        <v>0</v>
      </c>
      <c r="O45" s="164"/>
      <c r="P45" s="165">
        <v>0</v>
      </c>
      <c r="Q45" s="227" t="e">
        <f t="shared" si="3"/>
        <v>#DIV/0!</v>
      </c>
      <c r="R45" s="164"/>
      <c r="S45" s="165"/>
      <c r="T45" s="227" t="e">
        <f t="shared" si="4"/>
        <v>#DIV/0!</v>
      </c>
      <c r="U45" s="164">
        <v>0</v>
      </c>
      <c r="V45" s="164">
        <v>270</v>
      </c>
    </row>
    <row r="46" spans="1:25" ht="12" customHeight="1">
      <c r="A46" s="322" t="s">
        <v>1</v>
      </c>
      <c r="B46" s="325" t="s">
        <v>283</v>
      </c>
      <c r="C46" s="322" t="s">
        <v>250</v>
      </c>
      <c r="D46" s="330" t="s">
        <v>260</v>
      </c>
      <c r="E46" s="339">
        <v>1000</v>
      </c>
      <c r="F46" s="339">
        <v>136</v>
      </c>
      <c r="G46" s="227">
        <f t="shared" si="0"/>
        <v>13.600000000000001</v>
      </c>
      <c r="H46" s="339">
        <v>1000</v>
      </c>
      <c r="I46" s="339">
        <v>149.69999999999999</v>
      </c>
      <c r="J46" s="227">
        <f t="shared" si="1"/>
        <v>14.97</v>
      </c>
      <c r="K46" s="164">
        <f>'1П'!F82</f>
        <v>839</v>
      </c>
      <c r="L46" s="164">
        <v>277</v>
      </c>
      <c r="M46" s="164">
        <v>442</v>
      </c>
      <c r="N46" s="227">
        <f t="shared" si="2"/>
        <v>52.681764004767587</v>
      </c>
      <c r="O46" s="147">
        <v>290</v>
      </c>
      <c r="P46" s="165">
        <v>290</v>
      </c>
      <c r="Q46" s="227">
        <f t="shared" si="3"/>
        <v>100</v>
      </c>
      <c r="R46" s="147">
        <v>310</v>
      </c>
      <c r="S46" s="165">
        <v>310</v>
      </c>
      <c r="T46" s="227">
        <f t="shared" si="4"/>
        <v>100</v>
      </c>
      <c r="U46" s="147">
        <v>932</v>
      </c>
      <c r="V46" s="147">
        <v>355</v>
      </c>
    </row>
    <row r="47" spans="1:25" ht="24" customHeight="1">
      <c r="A47" s="322" t="s">
        <v>1</v>
      </c>
      <c r="B47" s="323" t="s">
        <v>284</v>
      </c>
      <c r="C47" s="324" t="s">
        <v>285</v>
      </c>
      <c r="D47" s="329" t="s">
        <v>286</v>
      </c>
      <c r="E47" s="163"/>
      <c r="F47" s="163"/>
      <c r="G47" s="227"/>
      <c r="H47" s="163">
        <v>12</v>
      </c>
      <c r="I47" s="163"/>
      <c r="J47" s="227">
        <f t="shared" si="1"/>
        <v>0</v>
      </c>
      <c r="K47" s="163"/>
      <c r="L47" s="163"/>
      <c r="M47" s="163"/>
      <c r="N47" s="227"/>
      <c r="O47" s="163"/>
      <c r="P47" s="163">
        <v>0</v>
      </c>
      <c r="Q47" s="227"/>
      <c r="R47" s="163"/>
      <c r="S47" s="163">
        <v>0</v>
      </c>
      <c r="T47" s="227"/>
      <c r="U47" s="163">
        <v>0</v>
      </c>
      <c r="V47" s="163"/>
    </row>
    <row r="48" spans="1:25" ht="24" customHeight="1">
      <c r="A48" s="322" t="s">
        <v>1</v>
      </c>
      <c r="B48" s="325" t="s">
        <v>33</v>
      </c>
      <c r="C48" s="322" t="s">
        <v>287</v>
      </c>
      <c r="D48" s="330" t="s">
        <v>286</v>
      </c>
      <c r="E48" s="147"/>
      <c r="F48" s="147"/>
      <c r="G48" s="227"/>
      <c r="H48" s="147"/>
      <c r="I48" s="147"/>
      <c r="J48" s="227"/>
      <c r="K48" s="147"/>
      <c r="L48" s="147"/>
      <c r="M48" s="147"/>
      <c r="N48" s="227"/>
      <c r="O48" s="147"/>
      <c r="P48" s="147"/>
      <c r="Q48" s="227"/>
      <c r="R48" s="147"/>
      <c r="S48" s="147"/>
      <c r="T48" s="227"/>
      <c r="U48" s="147"/>
      <c r="V48" s="147"/>
    </row>
    <row r="49" spans="1:22" ht="12" customHeight="1">
      <c r="A49" s="322" t="s">
        <v>1</v>
      </c>
      <c r="B49" s="325" t="s">
        <v>35</v>
      </c>
      <c r="C49" s="322" t="s">
        <v>288</v>
      </c>
      <c r="D49" s="330" t="s">
        <v>286</v>
      </c>
      <c r="E49" s="147"/>
      <c r="F49" s="147"/>
      <c r="G49" s="227"/>
      <c r="H49" s="147">
        <v>12</v>
      </c>
      <c r="I49" s="147"/>
      <c r="J49" s="227">
        <f t="shared" si="1"/>
        <v>0</v>
      </c>
      <c r="K49" s="147"/>
      <c r="L49" s="147"/>
      <c r="M49" s="147"/>
      <c r="N49" s="227"/>
      <c r="O49" s="147"/>
      <c r="P49" s="147"/>
      <c r="Q49" s="227"/>
      <c r="R49" s="147"/>
      <c r="S49" s="147"/>
      <c r="T49" s="227"/>
      <c r="U49" s="147"/>
      <c r="V49" s="147"/>
    </row>
    <row r="50" spans="1:22" ht="24" customHeight="1">
      <c r="A50" s="322" t="s">
        <v>1</v>
      </c>
      <c r="B50" s="323" t="s">
        <v>289</v>
      </c>
      <c r="C50" s="324" t="s">
        <v>290</v>
      </c>
      <c r="D50" s="329" t="s">
        <v>260</v>
      </c>
      <c r="E50" s="227"/>
      <c r="F50" s="227"/>
      <c r="G50" s="227"/>
      <c r="H50" s="227"/>
      <c r="I50" s="227"/>
      <c r="J50" s="227"/>
      <c r="K50" s="227"/>
      <c r="L50" s="227"/>
      <c r="M50" s="227"/>
      <c r="N50" s="227"/>
      <c r="O50" s="227"/>
      <c r="P50" s="227">
        <v>0</v>
      </c>
      <c r="Q50" s="227"/>
      <c r="R50" s="227"/>
      <c r="S50" s="227">
        <v>0</v>
      </c>
      <c r="T50" s="227"/>
      <c r="U50" s="227">
        <v>0</v>
      </c>
      <c r="V50" s="227"/>
    </row>
    <row r="51" spans="1:22" ht="24" customHeight="1">
      <c r="A51" s="322" t="s">
        <v>1</v>
      </c>
      <c r="B51" s="325" t="s">
        <v>291</v>
      </c>
      <c r="C51" s="322" t="s">
        <v>249</v>
      </c>
      <c r="D51" s="330" t="s">
        <v>260</v>
      </c>
      <c r="E51" s="148"/>
      <c r="F51" s="148"/>
      <c r="G51" s="227"/>
      <c r="H51" s="148"/>
      <c r="I51" s="148"/>
      <c r="J51" s="227"/>
      <c r="K51" s="148"/>
      <c r="L51" s="148"/>
      <c r="M51" s="148"/>
      <c r="N51" s="227"/>
      <c r="O51" s="148"/>
      <c r="P51" s="148"/>
      <c r="Q51" s="227"/>
      <c r="R51" s="148"/>
      <c r="S51" s="148"/>
      <c r="T51" s="227"/>
      <c r="U51" s="148"/>
      <c r="V51" s="148"/>
    </row>
    <row r="52" spans="1:22" ht="12" customHeight="1">
      <c r="A52" s="322" t="s">
        <v>1</v>
      </c>
      <c r="B52" s="325" t="s">
        <v>292</v>
      </c>
      <c r="C52" s="322" t="s">
        <v>250</v>
      </c>
      <c r="D52" s="330" t="s">
        <v>260</v>
      </c>
      <c r="E52" s="148"/>
      <c r="F52" s="148"/>
      <c r="G52" s="227"/>
      <c r="H52" s="148"/>
      <c r="I52" s="148"/>
      <c r="J52" s="227"/>
      <c r="K52" s="148"/>
      <c r="L52" s="148"/>
      <c r="M52" s="148"/>
      <c r="N52" s="227"/>
      <c r="O52" s="148"/>
      <c r="P52" s="148"/>
      <c r="Q52" s="227"/>
      <c r="R52" s="148"/>
      <c r="S52" s="148"/>
      <c r="T52" s="227"/>
      <c r="U52" s="148"/>
      <c r="V52" s="148"/>
    </row>
    <row r="53" spans="1:22" ht="24" customHeight="1">
      <c r="A53" s="322" t="s">
        <v>1</v>
      </c>
      <c r="B53" s="325" t="s">
        <v>293</v>
      </c>
      <c r="C53" s="322" t="s">
        <v>251</v>
      </c>
      <c r="D53" s="330" t="s">
        <v>260</v>
      </c>
      <c r="E53" s="148"/>
      <c r="F53" s="148"/>
      <c r="G53" s="227"/>
      <c r="H53" s="148"/>
      <c r="I53" s="148"/>
      <c r="J53" s="227"/>
      <c r="K53" s="148"/>
      <c r="L53" s="148"/>
      <c r="M53" s="148"/>
      <c r="N53" s="227"/>
      <c r="O53" s="148"/>
      <c r="P53" s="148"/>
      <c r="Q53" s="227"/>
      <c r="R53" s="148"/>
      <c r="S53" s="148"/>
      <c r="T53" s="227"/>
      <c r="U53" s="148"/>
      <c r="V53" s="148"/>
    </row>
    <row r="54" spans="1:22" ht="24" customHeight="1">
      <c r="A54" s="322" t="s">
        <v>1</v>
      </c>
      <c r="B54" s="323" t="s">
        <v>294</v>
      </c>
      <c r="C54" s="324" t="s">
        <v>295</v>
      </c>
      <c r="D54" s="329" t="s">
        <v>260</v>
      </c>
      <c r="E54" s="146"/>
      <c r="F54" s="146"/>
      <c r="G54" s="227"/>
      <c r="H54" s="146">
        <f>H55+H56+H57</f>
        <v>0</v>
      </c>
      <c r="I54" s="146">
        <f>I55+I56+I57</f>
        <v>1050</v>
      </c>
      <c r="J54" s="227">
        <v>0</v>
      </c>
      <c r="K54" s="227"/>
      <c r="L54" s="227"/>
      <c r="M54" s="227"/>
      <c r="N54" s="227"/>
      <c r="O54" s="227"/>
      <c r="P54" s="227"/>
      <c r="Q54" s="227"/>
      <c r="R54" s="227"/>
      <c r="S54" s="227">
        <v>0</v>
      </c>
      <c r="T54" s="227"/>
      <c r="U54" s="227">
        <v>0</v>
      </c>
      <c r="V54" s="227"/>
    </row>
    <row r="55" spans="1:22" ht="24" customHeight="1">
      <c r="A55" s="322" t="s">
        <v>1</v>
      </c>
      <c r="B55" s="325" t="s">
        <v>296</v>
      </c>
      <c r="C55" s="322" t="s">
        <v>249</v>
      </c>
      <c r="D55" s="330" t="s">
        <v>260</v>
      </c>
      <c r="E55" s="148"/>
      <c r="F55" s="148"/>
      <c r="G55" s="227"/>
      <c r="H55" s="148"/>
      <c r="I55" s="148"/>
      <c r="J55" s="227"/>
      <c r="K55" s="148"/>
      <c r="L55" s="148"/>
      <c r="M55" s="148"/>
      <c r="N55" s="227"/>
      <c r="O55" s="148"/>
      <c r="P55" s="148"/>
      <c r="Q55" s="227"/>
      <c r="R55" s="148"/>
      <c r="S55" s="148"/>
      <c r="T55" s="227"/>
      <c r="U55" s="148"/>
      <c r="V55" s="148"/>
    </row>
    <row r="56" spans="1:22" ht="12" customHeight="1">
      <c r="A56" s="322" t="s">
        <v>1</v>
      </c>
      <c r="B56" s="325" t="s">
        <v>297</v>
      </c>
      <c r="C56" s="322" t="s">
        <v>250</v>
      </c>
      <c r="D56" s="330" t="s">
        <v>260</v>
      </c>
      <c r="E56" s="148"/>
      <c r="F56" s="339"/>
      <c r="G56" s="227"/>
      <c r="H56" s="148"/>
      <c r="I56" s="339">
        <v>1050</v>
      </c>
      <c r="J56" s="227">
        <v>0</v>
      </c>
      <c r="K56" s="148"/>
      <c r="L56" s="148"/>
      <c r="M56" s="148"/>
      <c r="N56" s="227"/>
      <c r="O56" s="148"/>
      <c r="P56" s="148"/>
      <c r="Q56" s="227"/>
      <c r="R56" s="148"/>
      <c r="S56" s="148"/>
      <c r="T56" s="227"/>
      <c r="U56" s="148"/>
      <c r="V56" s="148"/>
    </row>
    <row r="57" spans="1:22" ht="24" customHeight="1">
      <c r="A57" s="322" t="s">
        <v>1</v>
      </c>
      <c r="B57" s="325" t="s">
        <v>298</v>
      </c>
      <c r="C57" s="322" t="s">
        <v>251</v>
      </c>
      <c r="D57" s="330" t="s">
        <v>260</v>
      </c>
      <c r="E57" s="148"/>
      <c r="F57" s="148"/>
      <c r="G57" s="227"/>
      <c r="H57" s="148"/>
      <c r="I57" s="148"/>
      <c r="J57" s="227"/>
      <c r="K57" s="148"/>
      <c r="L57" s="148"/>
      <c r="M57" s="148"/>
      <c r="N57" s="227"/>
      <c r="O57" s="148"/>
      <c r="P57" s="148"/>
      <c r="Q57" s="227"/>
      <c r="R57" s="148"/>
      <c r="S57" s="148"/>
      <c r="T57" s="227"/>
      <c r="U57" s="148"/>
      <c r="V57" s="148"/>
    </row>
    <row r="58" spans="1:22" ht="24" customHeight="1">
      <c r="A58" s="322" t="s">
        <v>1</v>
      </c>
      <c r="B58" s="323" t="s">
        <v>299</v>
      </c>
      <c r="C58" s="324" t="s">
        <v>300</v>
      </c>
      <c r="D58" s="329" t="s">
        <v>64</v>
      </c>
      <c r="E58" s="156">
        <v>6</v>
      </c>
      <c r="F58" s="156">
        <v>6</v>
      </c>
      <c r="G58" s="227">
        <f t="shared" si="0"/>
        <v>100</v>
      </c>
      <c r="H58" s="156"/>
      <c r="I58" s="156">
        <v>6</v>
      </c>
      <c r="J58" s="227">
        <v>0</v>
      </c>
      <c r="K58" s="227"/>
      <c r="L58" s="227"/>
      <c r="M58" s="156">
        <v>12.8</v>
      </c>
      <c r="N58" s="227"/>
      <c r="O58" s="227"/>
      <c r="P58" s="227">
        <v>19.3</v>
      </c>
      <c r="Q58" s="227"/>
      <c r="R58" s="227">
        <v>22</v>
      </c>
      <c r="S58" s="227">
        <v>20</v>
      </c>
      <c r="T58" s="227"/>
      <c r="U58" s="227">
        <v>10</v>
      </c>
      <c r="V58" s="227"/>
    </row>
    <row r="59" spans="1:22" ht="24" customHeight="1">
      <c r="A59" s="322" t="s">
        <v>1</v>
      </c>
      <c r="B59" s="325" t="s">
        <v>301</v>
      </c>
      <c r="C59" s="322" t="s">
        <v>249</v>
      </c>
      <c r="D59" s="330" t="s">
        <v>64</v>
      </c>
      <c r="E59" s="155"/>
      <c r="F59" s="148"/>
      <c r="G59" s="227" t="e">
        <f t="shared" si="0"/>
        <v>#DIV/0!</v>
      </c>
      <c r="H59" s="155"/>
      <c r="I59" s="148"/>
      <c r="J59" s="227"/>
      <c r="K59" s="148"/>
      <c r="L59" s="148"/>
      <c r="M59" s="148"/>
      <c r="N59" s="227"/>
      <c r="O59" s="148"/>
      <c r="P59" s="148"/>
      <c r="Q59" s="227"/>
      <c r="R59" s="148"/>
      <c r="S59" s="148"/>
      <c r="T59" s="227"/>
      <c r="U59" s="148"/>
      <c r="V59" s="148"/>
    </row>
    <row r="60" spans="1:22" ht="12" customHeight="1">
      <c r="A60" s="322" t="s">
        <v>1</v>
      </c>
      <c r="B60" s="325" t="s">
        <v>302</v>
      </c>
      <c r="C60" s="322" t="s">
        <v>250</v>
      </c>
      <c r="D60" s="330" t="s">
        <v>64</v>
      </c>
      <c r="E60" s="155">
        <v>6</v>
      </c>
      <c r="F60" s="155">
        <v>6</v>
      </c>
      <c r="G60" s="227">
        <f t="shared" si="0"/>
        <v>100</v>
      </c>
      <c r="H60" s="155"/>
      <c r="I60" s="155">
        <v>6</v>
      </c>
      <c r="J60" s="227">
        <v>0</v>
      </c>
      <c r="K60" s="148"/>
      <c r="L60" s="148"/>
      <c r="M60" s="148">
        <v>12.8</v>
      </c>
      <c r="N60" s="227"/>
      <c r="O60" s="148"/>
      <c r="P60" s="148">
        <v>19.3</v>
      </c>
      <c r="Q60" s="227"/>
      <c r="R60" s="148">
        <v>22</v>
      </c>
      <c r="S60" s="148">
        <v>20</v>
      </c>
      <c r="T60" s="227"/>
      <c r="U60" s="148">
        <v>10</v>
      </c>
      <c r="V60" s="148"/>
    </row>
    <row r="61" spans="1:22" ht="15" customHeight="1">
      <c r="B61" s="320" t="s">
        <v>1</v>
      </c>
      <c r="C61" s="320" t="s">
        <v>1</v>
      </c>
      <c r="D61" s="320" t="s">
        <v>1</v>
      </c>
      <c r="E61" s="320" t="s">
        <v>1</v>
      </c>
      <c r="F61" s="320" t="s">
        <v>1</v>
      </c>
      <c r="G61" s="320" t="s">
        <v>1</v>
      </c>
      <c r="H61" s="320" t="s">
        <v>1</v>
      </c>
      <c r="I61" s="320" t="s">
        <v>1</v>
      </c>
      <c r="J61" s="320" t="s">
        <v>1</v>
      </c>
      <c r="K61" s="326"/>
      <c r="L61" s="326"/>
      <c r="M61" s="326"/>
      <c r="N61" s="326"/>
      <c r="O61" s="326"/>
      <c r="P61" s="326"/>
      <c r="Q61" s="326"/>
      <c r="R61" s="326"/>
      <c r="S61" s="320" t="s">
        <v>1</v>
      </c>
      <c r="T61" s="320" t="s">
        <v>1</v>
      </c>
      <c r="U61" s="320" t="s">
        <v>1</v>
      </c>
      <c r="V61" s="320" t="s">
        <v>1</v>
      </c>
    </row>
    <row r="62" spans="1:22" ht="107.25" customHeight="1">
      <c r="B62" s="320" t="s">
        <v>1</v>
      </c>
      <c r="C62" s="320" t="s">
        <v>1</v>
      </c>
      <c r="D62" s="320" t="s">
        <v>1</v>
      </c>
      <c r="E62" s="320" t="s">
        <v>1</v>
      </c>
      <c r="F62" s="320" t="s">
        <v>1</v>
      </c>
      <c r="G62" s="320" t="s">
        <v>1</v>
      </c>
      <c r="H62" s="320" t="s">
        <v>1</v>
      </c>
      <c r="I62" s="320" t="s">
        <v>1</v>
      </c>
      <c r="J62" s="320"/>
      <c r="K62" s="326"/>
      <c r="L62" s="326"/>
      <c r="M62" s="326"/>
      <c r="N62" s="326"/>
      <c r="O62" s="326"/>
      <c r="P62" s="326"/>
      <c r="Q62" s="326"/>
      <c r="R62" s="326"/>
      <c r="S62" s="320" t="s">
        <v>1</v>
      </c>
      <c r="T62" s="320" t="s">
        <v>1</v>
      </c>
      <c r="U62" s="320" t="s">
        <v>1</v>
      </c>
      <c r="V62" s="320" t="s">
        <v>1</v>
      </c>
    </row>
    <row r="63" spans="1:22" ht="15" customHeight="1">
      <c r="B63" s="649" t="s">
        <v>67</v>
      </c>
      <c r="C63" s="649"/>
      <c r="D63" s="649"/>
      <c r="E63" s="649"/>
      <c r="F63" s="649"/>
      <c r="G63" s="649"/>
      <c r="H63" s="649"/>
      <c r="I63" s="649" t="s">
        <v>1436</v>
      </c>
      <c r="J63" s="649"/>
      <c r="K63" s="649"/>
      <c r="L63" s="649"/>
      <c r="M63" s="649"/>
      <c r="N63" s="320" t="s">
        <v>1</v>
      </c>
      <c r="O63" s="320" t="s">
        <v>1</v>
      </c>
      <c r="P63" s="320" t="s">
        <v>1</v>
      </c>
      <c r="Q63" s="320" t="s">
        <v>1</v>
      </c>
      <c r="R63" s="320" t="s">
        <v>1</v>
      </c>
      <c r="S63" s="320" t="s">
        <v>1</v>
      </c>
      <c r="T63" s="320" t="s">
        <v>1</v>
      </c>
      <c r="U63" s="320" t="s">
        <v>1</v>
      </c>
      <c r="V63" s="320" t="s">
        <v>1</v>
      </c>
    </row>
    <row r="64" spans="1:22" ht="73.5" customHeight="1">
      <c r="B64" s="320" t="s">
        <v>1</v>
      </c>
      <c r="C64" s="320" t="s">
        <v>1</v>
      </c>
      <c r="D64" s="320" t="s">
        <v>1</v>
      </c>
      <c r="E64" s="320" t="s">
        <v>1</v>
      </c>
      <c r="F64" s="320" t="s">
        <v>1</v>
      </c>
      <c r="G64" s="320" t="s">
        <v>1</v>
      </c>
      <c r="H64" s="320" t="s">
        <v>1</v>
      </c>
      <c r="I64" s="320" t="s">
        <v>1</v>
      </c>
      <c r="J64" s="320" t="s">
        <v>1</v>
      </c>
      <c r="K64" s="320" t="s">
        <v>1</v>
      </c>
      <c r="L64" s="320"/>
      <c r="M64" s="320" t="s">
        <v>1</v>
      </c>
      <c r="N64" s="320" t="s">
        <v>1</v>
      </c>
      <c r="O64" s="320" t="s">
        <v>1</v>
      </c>
      <c r="P64" s="320" t="s">
        <v>1</v>
      </c>
      <c r="Q64" s="320" t="s">
        <v>1</v>
      </c>
      <c r="R64" s="320" t="s">
        <v>1</v>
      </c>
      <c r="S64" s="320" t="s">
        <v>1</v>
      </c>
      <c r="T64" s="320" t="s">
        <v>1</v>
      </c>
      <c r="U64" s="320" t="s">
        <v>1</v>
      </c>
      <c r="V64" s="320" t="s">
        <v>1</v>
      </c>
    </row>
    <row r="65" spans="2:22" ht="15" customHeight="1">
      <c r="B65" s="649" t="s">
        <v>69</v>
      </c>
      <c r="C65" s="649"/>
      <c r="D65" s="649"/>
      <c r="E65" s="649"/>
      <c r="F65" s="649"/>
      <c r="G65" s="649"/>
      <c r="H65" s="649"/>
      <c r="I65" s="649" t="s">
        <v>1436</v>
      </c>
      <c r="J65" s="649"/>
      <c r="K65" s="649"/>
      <c r="L65" s="649"/>
      <c r="M65" s="649"/>
      <c r="N65" s="320" t="s">
        <v>1</v>
      </c>
      <c r="O65" s="320" t="s">
        <v>1</v>
      </c>
      <c r="P65" s="320" t="s">
        <v>1</v>
      </c>
      <c r="Q65" s="320" t="s">
        <v>1</v>
      </c>
      <c r="R65" s="320" t="s">
        <v>1</v>
      </c>
      <c r="S65" s="320" t="s">
        <v>1</v>
      </c>
      <c r="T65" s="320" t="s">
        <v>1</v>
      </c>
      <c r="U65" s="320" t="s">
        <v>1</v>
      </c>
      <c r="V65" s="320" t="s">
        <v>1</v>
      </c>
    </row>
    <row r="66" spans="2:22" ht="15" customHeight="1">
      <c r="B66" s="320" t="s">
        <v>1</v>
      </c>
      <c r="C66" s="320" t="s">
        <v>1</v>
      </c>
      <c r="D66" s="320" t="s">
        <v>1</v>
      </c>
      <c r="E66" s="320" t="s">
        <v>1</v>
      </c>
      <c r="F66" s="320" t="s">
        <v>1</v>
      </c>
      <c r="G66" s="320" t="s">
        <v>1</v>
      </c>
      <c r="H66" s="320" t="s">
        <v>1</v>
      </c>
      <c r="I66" s="320" t="s">
        <v>1</v>
      </c>
      <c r="J66" s="320" t="s">
        <v>1</v>
      </c>
      <c r="K66" s="320" t="s">
        <v>1</v>
      </c>
      <c r="L66" s="320"/>
      <c r="M66" s="320" t="s">
        <v>1</v>
      </c>
      <c r="N66" s="320" t="s">
        <v>1</v>
      </c>
      <c r="O66" s="320" t="s">
        <v>1</v>
      </c>
      <c r="P66" s="320" t="s">
        <v>1</v>
      </c>
      <c r="Q66" s="320" t="s">
        <v>1</v>
      </c>
      <c r="R66" s="320" t="s">
        <v>1</v>
      </c>
      <c r="S66" s="320" t="s">
        <v>1</v>
      </c>
      <c r="T66" s="320" t="s">
        <v>1</v>
      </c>
      <c r="U66" s="320" t="s">
        <v>1</v>
      </c>
      <c r="V66" s="320" t="s">
        <v>1</v>
      </c>
    </row>
    <row r="67" spans="2:22" ht="15" customHeight="1">
      <c r="B67" s="649" t="s">
        <v>70</v>
      </c>
      <c r="C67" s="649"/>
      <c r="D67" s="649"/>
      <c r="E67" s="649"/>
      <c r="F67" s="649"/>
      <c r="G67" s="649"/>
      <c r="H67" s="649"/>
      <c r="I67" s="649"/>
      <c r="J67" s="649"/>
      <c r="K67" s="320" t="s">
        <v>1</v>
      </c>
      <c r="L67" s="320"/>
      <c r="M67" s="320" t="s">
        <v>1</v>
      </c>
      <c r="N67" s="320" t="s">
        <v>1</v>
      </c>
      <c r="O67" s="320" t="s">
        <v>1</v>
      </c>
      <c r="P67" s="320" t="s">
        <v>1</v>
      </c>
      <c r="Q67" s="320" t="s">
        <v>1</v>
      </c>
      <c r="R67" s="320" t="s">
        <v>1</v>
      </c>
      <c r="S67" s="320" t="s">
        <v>1</v>
      </c>
      <c r="T67" s="320" t="s">
        <v>1</v>
      </c>
      <c r="U67" s="320" t="s">
        <v>1</v>
      </c>
      <c r="V67" s="320" t="s">
        <v>1</v>
      </c>
    </row>
  </sheetData>
  <mergeCells count="25">
    <mergeCell ref="B13:T13"/>
    <mergeCell ref="B1:I1"/>
    <mergeCell ref="J1:K1"/>
    <mergeCell ref="B2:G2"/>
    <mergeCell ref="B3:G3"/>
    <mergeCell ref="B4:G4"/>
    <mergeCell ref="B5:G5"/>
    <mergeCell ref="B6:G6"/>
    <mergeCell ref="B7:G7"/>
    <mergeCell ref="B9:V9"/>
    <mergeCell ref="B11:T11"/>
    <mergeCell ref="B12:T12"/>
    <mergeCell ref="B67:J67"/>
    <mergeCell ref="O14:Q14"/>
    <mergeCell ref="R14:T14"/>
    <mergeCell ref="B63:H63"/>
    <mergeCell ref="B65:H65"/>
    <mergeCell ref="B14:B15"/>
    <mergeCell ref="C14:C15"/>
    <mergeCell ref="D14:D15"/>
    <mergeCell ref="E14:G14"/>
    <mergeCell ref="H14:J14"/>
    <mergeCell ref="K14:N14"/>
    <mergeCell ref="I63:M63"/>
    <mergeCell ref="I65:M65"/>
  </mergeCells>
  <printOptions horizontalCentered="1"/>
  <pageMargins left="0.11811023622047245" right="0.11811023622047245" top="0.35433070866141736" bottom="0.35433070866141736" header="0" footer="0"/>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topLeftCell="B1" workbookViewId="0">
      <selection activeCell="B12" sqref="B12:S12"/>
    </sheetView>
  </sheetViews>
  <sheetFormatPr defaultRowHeight="15" customHeight="1"/>
  <cols>
    <col min="1" max="1" width="3.28515625" style="2" hidden="1" customWidth="1"/>
    <col min="2" max="2" width="6.5703125" style="2" customWidth="1"/>
    <col min="3" max="3" width="30.28515625" style="2" customWidth="1"/>
    <col min="4" max="5" width="9.7109375" style="2" customWidth="1"/>
    <col min="6" max="8" width="9.85546875" style="2" customWidth="1"/>
    <col min="9" max="11" width="10.85546875" style="2" customWidth="1"/>
    <col min="12" max="18" width="10.140625" style="2" customWidth="1"/>
    <col min="19" max="20" width="9.7109375" style="2" customWidth="1"/>
    <col min="21" max="16384" width="9.140625" style="2"/>
  </cols>
  <sheetData>
    <row r="1" spans="1:20" ht="12" customHeight="1">
      <c r="A1" s="15" t="s">
        <v>1</v>
      </c>
      <c r="B1" s="571" t="s">
        <v>0</v>
      </c>
      <c r="C1" s="571"/>
      <c r="D1" s="571"/>
      <c r="E1" s="571"/>
      <c r="F1" s="571"/>
      <c r="G1" s="571"/>
      <c r="H1" s="571"/>
      <c r="I1" s="571" t="s">
        <v>1</v>
      </c>
      <c r="J1" s="571"/>
      <c r="K1" s="15" t="s">
        <v>1</v>
      </c>
      <c r="L1" s="15" t="s">
        <v>1</v>
      </c>
      <c r="M1" s="15" t="s">
        <v>1</v>
      </c>
      <c r="N1" s="15" t="s">
        <v>1</v>
      </c>
      <c r="O1" s="15" t="s">
        <v>1</v>
      </c>
      <c r="P1" s="15" t="s">
        <v>1</v>
      </c>
      <c r="Q1" s="15" t="s">
        <v>1</v>
      </c>
      <c r="R1" s="15" t="s">
        <v>1</v>
      </c>
      <c r="S1" s="15" t="s">
        <v>1</v>
      </c>
      <c r="T1" s="15" t="s">
        <v>1</v>
      </c>
    </row>
    <row r="2" spans="1:20" ht="12" customHeight="1">
      <c r="A2" s="15" t="s">
        <v>1</v>
      </c>
      <c r="B2" s="601" t="s">
        <v>3</v>
      </c>
      <c r="C2" s="601"/>
      <c r="D2" s="601"/>
      <c r="E2" s="601"/>
      <c r="F2" s="601"/>
      <c r="G2" s="601"/>
      <c r="H2" s="601"/>
      <c r="I2" s="15" t="s">
        <v>1</v>
      </c>
      <c r="J2" s="15" t="s">
        <v>1</v>
      </c>
      <c r="K2" s="15" t="s">
        <v>1</v>
      </c>
      <c r="L2" s="15" t="s">
        <v>1</v>
      </c>
      <c r="M2" s="15" t="s">
        <v>1</v>
      </c>
      <c r="N2" s="15" t="s">
        <v>1</v>
      </c>
      <c r="O2" s="15" t="s">
        <v>1</v>
      </c>
      <c r="P2" s="15" t="s">
        <v>1</v>
      </c>
      <c r="Q2" s="15" t="s">
        <v>1</v>
      </c>
      <c r="R2" s="15" t="s">
        <v>1</v>
      </c>
      <c r="S2" s="15" t="s">
        <v>1</v>
      </c>
      <c r="T2" s="15" t="s">
        <v>1</v>
      </c>
    </row>
    <row r="3" spans="1:20" ht="12" customHeight="1">
      <c r="A3" s="15" t="s">
        <v>1</v>
      </c>
      <c r="B3" s="601" t="s">
        <v>5</v>
      </c>
      <c r="C3" s="601"/>
      <c r="D3" s="601"/>
      <c r="E3" s="601"/>
      <c r="F3" s="601"/>
      <c r="G3" s="601"/>
      <c r="H3" s="601"/>
      <c r="I3" s="15" t="s">
        <v>1</v>
      </c>
      <c r="J3" s="15" t="s">
        <v>1</v>
      </c>
      <c r="K3" s="15" t="s">
        <v>1</v>
      </c>
      <c r="L3" s="15" t="s">
        <v>1</v>
      </c>
      <c r="M3" s="15" t="s">
        <v>1</v>
      </c>
      <c r="N3" s="15" t="s">
        <v>1</v>
      </c>
      <c r="O3" s="15" t="s">
        <v>1</v>
      </c>
      <c r="P3" s="15" t="s">
        <v>1</v>
      </c>
      <c r="Q3" s="15" t="s">
        <v>1</v>
      </c>
      <c r="R3" s="15" t="s">
        <v>1</v>
      </c>
      <c r="S3" s="15" t="s">
        <v>1</v>
      </c>
      <c r="T3" s="15" t="s">
        <v>1</v>
      </c>
    </row>
    <row r="4" spans="1:20" ht="12" customHeight="1">
      <c r="A4" s="15" t="s">
        <v>1</v>
      </c>
      <c r="B4" s="601" t="s">
        <v>7</v>
      </c>
      <c r="C4" s="601"/>
      <c r="D4" s="601"/>
      <c r="E4" s="601"/>
      <c r="F4" s="601"/>
      <c r="G4" s="601"/>
      <c r="H4" s="601"/>
      <c r="I4" s="15" t="s">
        <v>1</v>
      </c>
      <c r="J4" s="15" t="s">
        <v>1</v>
      </c>
      <c r="K4" s="15" t="s">
        <v>1</v>
      </c>
      <c r="L4" s="15" t="s">
        <v>1</v>
      </c>
      <c r="M4" s="15" t="s">
        <v>1</v>
      </c>
      <c r="N4" s="15" t="s">
        <v>1</v>
      </c>
      <c r="O4" s="15" t="s">
        <v>1</v>
      </c>
      <c r="P4" s="15" t="s">
        <v>1</v>
      </c>
      <c r="Q4" s="15" t="s">
        <v>1</v>
      </c>
      <c r="R4" s="15" t="s">
        <v>1</v>
      </c>
      <c r="S4" s="15" t="s">
        <v>1</v>
      </c>
      <c r="T4" s="15" t="s">
        <v>1</v>
      </c>
    </row>
    <row r="5" spans="1:20" ht="12" customHeight="1">
      <c r="A5" s="15" t="s">
        <v>1</v>
      </c>
      <c r="B5" s="601" t="s">
        <v>9</v>
      </c>
      <c r="C5" s="601"/>
      <c r="D5" s="601"/>
      <c r="E5" s="601"/>
      <c r="F5" s="601"/>
      <c r="G5" s="601"/>
      <c r="H5" s="601"/>
      <c r="I5" s="15" t="s">
        <v>1</v>
      </c>
      <c r="J5" s="15" t="s">
        <v>1</v>
      </c>
      <c r="K5" s="15" t="s">
        <v>1</v>
      </c>
      <c r="L5" s="15" t="s">
        <v>1</v>
      </c>
      <c r="M5" s="15" t="s">
        <v>1</v>
      </c>
      <c r="N5" s="15" t="s">
        <v>1</v>
      </c>
      <c r="O5" s="15" t="s">
        <v>1</v>
      </c>
      <c r="P5" s="15" t="s">
        <v>1</v>
      </c>
      <c r="Q5" s="15" t="s">
        <v>1</v>
      </c>
      <c r="R5" s="15" t="s">
        <v>1</v>
      </c>
      <c r="S5" s="15" t="s">
        <v>1</v>
      </c>
      <c r="T5" s="15" t="s">
        <v>1</v>
      </c>
    </row>
    <row r="6" spans="1:20" ht="12" customHeight="1">
      <c r="A6" s="15" t="s">
        <v>1</v>
      </c>
      <c r="B6" s="601" t="s">
        <v>11</v>
      </c>
      <c r="C6" s="601"/>
      <c r="D6" s="601"/>
      <c r="E6" s="601"/>
      <c r="F6" s="601"/>
      <c r="G6" s="601"/>
      <c r="H6" s="601"/>
      <c r="I6" s="15" t="s">
        <v>1</v>
      </c>
      <c r="J6" s="15" t="s">
        <v>1</v>
      </c>
      <c r="K6" s="15" t="s">
        <v>1</v>
      </c>
      <c r="L6" s="15" t="s">
        <v>1</v>
      </c>
      <c r="M6" s="15" t="s">
        <v>1</v>
      </c>
      <c r="N6" s="15" t="s">
        <v>1</v>
      </c>
      <c r="O6" s="15" t="s">
        <v>1</v>
      </c>
      <c r="P6" s="15" t="s">
        <v>1</v>
      </c>
      <c r="Q6" s="15" t="s">
        <v>1</v>
      </c>
      <c r="R6" s="15" t="s">
        <v>1</v>
      </c>
      <c r="S6" s="15" t="s">
        <v>1</v>
      </c>
      <c r="T6" s="15" t="s">
        <v>1</v>
      </c>
    </row>
    <row r="7" spans="1:20" ht="12" customHeight="1">
      <c r="A7" s="15" t="s">
        <v>1</v>
      </c>
      <c r="B7" s="601" t="s">
        <v>13</v>
      </c>
      <c r="C7" s="601"/>
      <c r="D7" s="601"/>
      <c r="E7" s="601"/>
      <c r="F7" s="601"/>
      <c r="G7" s="601"/>
      <c r="H7" s="601"/>
      <c r="I7" s="15" t="s">
        <v>1</v>
      </c>
      <c r="J7" s="15" t="s">
        <v>1</v>
      </c>
      <c r="K7" s="15" t="s">
        <v>1</v>
      </c>
      <c r="L7" s="15" t="s">
        <v>1</v>
      </c>
      <c r="M7" s="15" t="s">
        <v>1</v>
      </c>
      <c r="N7" s="15" t="s">
        <v>1</v>
      </c>
      <c r="O7" s="15" t="s">
        <v>1</v>
      </c>
      <c r="P7" s="15" t="s">
        <v>1</v>
      </c>
      <c r="Q7" s="15" t="s">
        <v>1</v>
      </c>
      <c r="R7" s="15" t="s">
        <v>1</v>
      </c>
      <c r="S7" s="15" t="s">
        <v>1</v>
      </c>
      <c r="T7" s="15" t="s">
        <v>1</v>
      </c>
    </row>
    <row r="8" spans="1:20" ht="12" customHeight="1">
      <c r="A8" s="15" t="s">
        <v>1</v>
      </c>
      <c r="B8" s="15" t="s">
        <v>1</v>
      </c>
      <c r="C8" s="15" t="s">
        <v>1</v>
      </c>
      <c r="D8" s="15" t="s">
        <v>1</v>
      </c>
      <c r="E8" s="15" t="s">
        <v>1</v>
      </c>
      <c r="F8" s="15" t="s">
        <v>1</v>
      </c>
      <c r="G8" s="15" t="s">
        <v>1</v>
      </c>
      <c r="H8" s="15" t="s">
        <v>1</v>
      </c>
      <c r="I8" s="15" t="s">
        <v>1</v>
      </c>
      <c r="J8" s="15" t="s">
        <v>1</v>
      </c>
      <c r="K8" s="15" t="s">
        <v>1</v>
      </c>
      <c r="L8" s="15" t="s">
        <v>1</v>
      </c>
      <c r="M8" s="15" t="s">
        <v>1</v>
      </c>
      <c r="N8" s="15" t="s">
        <v>1</v>
      </c>
      <c r="O8" s="15" t="s">
        <v>1</v>
      </c>
      <c r="P8" s="15" t="s">
        <v>1</v>
      </c>
      <c r="Q8" s="15" t="s">
        <v>1</v>
      </c>
      <c r="R8" s="15" t="s">
        <v>1</v>
      </c>
      <c r="S8" s="15" t="s">
        <v>1</v>
      </c>
      <c r="T8" s="15" t="s">
        <v>1</v>
      </c>
    </row>
    <row r="9" spans="1:20" ht="18.75" customHeight="1">
      <c r="A9" s="15" t="s">
        <v>1</v>
      </c>
      <c r="B9" s="604" t="s">
        <v>306</v>
      </c>
      <c r="C9" s="604"/>
      <c r="D9" s="604"/>
      <c r="E9" s="604"/>
      <c r="F9" s="604"/>
      <c r="G9" s="604"/>
      <c r="H9" s="604"/>
      <c r="I9" s="604"/>
      <c r="J9" s="604"/>
      <c r="K9" s="604"/>
      <c r="L9" s="604"/>
      <c r="M9" s="604"/>
      <c r="N9" s="604"/>
      <c r="O9" s="604"/>
      <c r="P9" s="604"/>
      <c r="Q9" s="604"/>
      <c r="R9" s="604"/>
      <c r="S9" s="604"/>
      <c r="T9" s="604"/>
    </row>
    <row r="10" spans="1:20" ht="12" customHeight="1">
      <c r="A10" s="15" t="s">
        <v>1</v>
      </c>
      <c r="B10" s="4" t="s">
        <v>1</v>
      </c>
      <c r="C10" s="4" t="s">
        <v>1</v>
      </c>
      <c r="D10" s="15" t="s">
        <v>1</v>
      </c>
      <c r="E10" s="15" t="s">
        <v>1</v>
      </c>
      <c r="F10" s="15" t="s">
        <v>1</v>
      </c>
      <c r="G10" s="15" t="s">
        <v>1</v>
      </c>
      <c r="H10" s="15" t="s">
        <v>1</v>
      </c>
      <c r="I10" s="15" t="s">
        <v>1</v>
      </c>
      <c r="J10" s="15" t="s">
        <v>1</v>
      </c>
      <c r="K10" s="15" t="s">
        <v>1</v>
      </c>
      <c r="L10" s="15" t="s">
        <v>1</v>
      </c>
      <c r="M10" s="15" t="s">
        <v>1</v>
      </c>
      <c r="N10" s="15" t="s">
        <v>1</v>
      </c>
      <c r="O10" s="15" t="s">
        <v>1</v>
      </c>
      <c r="P10" s="15" t="s">
        <v>1</v>
      </c>
      <c r="Q10" s="15" t="s">
        <v>1</v>
      </c>
      <c r="R10" s="15" t="s">
        <v>1</v>
      </c>
      <c r="S10" s="15" t="s">
        <v>1</v>
      </c>
      <c r="T10" s="4" t="s">
        <v>307</v>
      </c>
    </row>
    <row r="11" spans="1:20" ht="12" customHeight="1">
      <c r="A11" s="15" t="s">
        <v>1</v>
      </c>
      <c r="B11" s="601" t="s">
        <v>18</v>
      </c>
      <c r="C11" s="601"/>
      <c r="D11" s="601"/>
      <c r="E11" s="601"/>
      <c r="F11" s="601"/>
      <c r="G11" s="601"/>
      <c r="H11" s="601"/>
      <c r="I11" s="601"/>
      <c r="J11" s="601"/>
      <c r="K11" s="601"/>
      <c r="L11" s="601"/>
      <c r="M11" s="601"/>
      <c r="N11" s="601"/>
      <c r="O11" s="601"/>
      <c r="P11" s="601"/>
      <c r="Q11" s="601"/>
      <c r="R11" s="601"/>
      <c r="S11" s="601"/>
      <c r="T11" s="4" t="s">
        <v>1</v>
      </c>
    </row>
    <row r="12" spans="1:20" ht="12" customHeight="1">
      <c r="A12" s="15" t="s">
        <v>1</v>
      </c>
      <c r="B12" s="601" t="s">
        <v>19</v>
      </c>
      <c r="C12" s="601"/>
      <c r="D12" s="601"/>
      <c r="E12" s="601"/>
      <c r="F12" s="601"/>
      <c r="G12" s="601"/>
      <c r="H12" s="601"/>
      <c r="I12" s="601"/>
      <c r="J12" s="601"/>
      <c r="K12" s="601"/>
      <c r="L12" s="601"/>
      <c r="M12" s="601"/>
      <c r="N12" s="601"/>
      <c r="O12" s="601"/>
      <c r="P12" s="601"/>
      <c r="Q12" s="601"/>
      <c r="R12" s="601"/>
      <c r="S12" s="601"/>
      <c r="T12" s="15" t="s">
        <v>1</v>
      </c>
    </row>
    <row r="13" spans="1:20" ht="12" customHeight="1">
      <c r="A13" s="15" t="s">
        <v>1</v>
      </c>
      <c r="B13" s="601" t="str">
        <f>ОС!A13</f>
        <v>Планируемый период: 2020 - 2024 годы. Версия: 1</v>
      </c>
      <c r="C13" s="601"/>
      <c r="D13" s="601"/>
      <c r="E13" s="4" t="s">
        <v>1</v>
      </c>
      <c r="F13" s="15" t="s">
        <v>1</v>
      </c>
      <c r="G13" s="15" t="s">
        <v>1</v>
      </c>
      <c r="H13" s="15" t="s">
        <v>1</v>
      </c>
      <c r="I13" s="15" t="s">
        <v>1</v>
      </c>
      <c r="J13" s="15" t="s">
        <v>1</v>
      </c>
      <c r="K13" s="15" t="s">
        <v>1</v>
      </c>
      <c r="L13" s="15" t="s">
        <v>1</v>
      </c>
      <c r="M13" s="15" t="s">
        <v>1</v>
      </c>
      <c r="N13" s="15" t="s">
        <v>1</v>
      </c>
      <c r="O13" s="15" t="s">
        <v>1</v>
      </c>
      <c r="P13" s="15" t="s">
        <v>1</v>
      </c>
      <c r="Q13" s="15" t="s">
        <v>1</v>
      </c>
      <c r="R13" s="15" t="s">
        <v>1</v>
      </c>
      <c r="S13" s="15" t="s">
        <v>1</v>
      </c>
      <c r="T13" s="40" t="s">
        <v>260</v>
      </c>
    </row>
    <row r="14" spans="1:20" ht="12" customHeight="1">
      <c r="A14" s="6" t="s">
        <v>1</v>
      </c>
      <c r="B14" s="658" t="s">
        <v>21</v>
      </c>
      <c r="C14" s="658" t="s">
        <v>22</v>
      </c>
      <c r="D14" s="660" t="s">
        <v>90</v>
      </c>
      <c r="E14" s="663"/>
      <c r="F14" s="661"/>
      <c r="G14" s="660" t="s">
        <v>91</v>
      </c>
      <c r="H14" s="663"/>
      <c r="I14" s="661"/>
      <c r="J14" s="660" t="s">
        <v>92</v>
      </c>
      <c r="K14" s="663"/>
      <c r="L14" s="661"/>
      <c r="M14" s="660" t="s">
        <v>92</v>
      </c>
      <c r="N14" s="663"/>
      <c r="O14" s="661"/>
      <c r="P14" s="660" t="s">
        <v>92</v>
      </c>
      <c r="Q14" s="663"/>
      <c r="R14" s="661"/>
      <c r="S14" s="22" t="s">
        <v>92</v>
      </c>
      <c r="T14" s="22" t="s">
        <v>92</v>
      </c>
    </row>
    <row r="15" spans="1:20" ht="36" customHeight="1">
      <c r="A15" s="6" t="s">
        <v>1</v>
      </c>
      <c r="B15" s="659"/>
      <c r="C15" s="659"/>
      <c r="D15" s="22" t="s">
        <v>93</v>
      </c>
      <c r="E15" s="22" t="s">
        <v>94</v>
      </c>
      <c r="F15" s="22" t="s">
        <v>212</v>
      </c>
      <c r="G15" s="22" t="s">
        <v>93</v>
      </c>
      <c r="H15" s="22" t="s">
        <v>94</v>
      </c>
      <c r="I15" s="22" t="s">
        <v>212</v>
      </c>
      <c r="J15" s="22" t="s">
        <v>93</v>
      </c>
      <c r="K15" s="22" t="s">
        <v>94</v>
      </c>
      <c r="L15" s="22" t="s">
        <v>212</v>
      </c>
      <c r="M15" s="22" t="s">
        <v>93</v>
      </c>
      <c r="N15" s="22" t="s">
        <v>94</v>
      </c>
      <c r="O15" s="22" t="s">
        <v>212</v>
      </c>
      <c r="P15" s="22" t="s">
        <v>93</v>
      </c>
      <c r="Q15" s="22" t="s">
        <v>94</v>
      </c>
      <c r="R15" s="22" t="s">
        <v>212</v>
      </c>
      <c r="S15" s="22" t="s">
        <v>93</v>
      </c>
      <c r="T15" s="22" t="s">
        <v>93</v>
      </c>
    </row>
    <row r="16" spans="1:20" ht="24" customHeight="1">
      <c r="A16" s="6" t="s">
        <v>1</v>
      </c>
      <c r="B16" s="22" t="s">
        <v>97</v>
      </c>
      <c r="C16" s="22" t="s">
        <v>98</v>
      </c>
      <c r="D16" s="22">
        <v>1</v>
      </c>
      <c r="E16" s="22">
        <v>2</v>
      </c>
      <c r="F16" s="22" t="s">
        <v>213</v>
      </c>
      <c r="G16" s="22">
        <v>4</v>
      </c>
      <c r="H16" s="22">
        <v>5</v>
      </c>
      <c r="I16" s="22" t="s">
        <v>214</v>
      </c>
      <c r="J16" s="22">
        <v>7</v>
      </c>
      <c r="K16" s="22">
        <v>8</v>
      </c>
      <c r="L16" s="22" t="s">
        <v>215</v>
      </c>
      <c r="M16" s="22">
        <v>10</v>
      </c>
      <c r="N16" s="22">
        <v>11</v>
      </c>
      <c r="O16" s="22" t="s">
        <v>216</v>
      </c>
      <c r="P16" s="22">
        <v>13</v>
      </c>
      <c r="Q16" s="22">
        <v>14</v>
      </c>
      <c r="R16" s="22" t="s">
        <v>217</v>
      </c>
      <c r="S16" s="22">
        <v>16</v>
      </c>
      <c r="T16" s="22">
        <v>17</v>
      </c>
    </row>
    <row r="17" spans="1:20" ht="12" customHeight="1">
      <c r="A17" s="6" t="s">
        <v>1</v>
      </c>
      <c r="B17" s="24" t="s">
        <v>1</v>
      </c>
      <c r="C17" s="24" t="s">
        <v>308</v>
      </c>
      <c r="D17" s="25"/>
      <c r="E17" s="25"/>
      <c r="F17" s="25"/>
      <c r="G17" s="25"/>
      <c r="H17" s="25"/>
      <c r="I17" s="25"/>
      <c r="J17" s="25"/>
      <c r="K17" s="25"/>
      <c r="L17" s="25"/>
      <c r="M17" s="25"/>
      <c r="N17" s="25"/>
      <c r="O17" s="25"/>
      <c r="P17" s="25"/>
      <c r="Q17" s="25"/>
      <c r="R17" s="25"/>
      <c r="S17" s="26"/>
      <c r="T17" s="26"/>
    </row>
    <row r="18" spans="1:20" ht="12" customHeight="1">
      <c r="A18" s="6" t="s">
        <v>1</v>
      </c>
      <c r="B18" s="6">
        <v>1</v>
      </c>
      <c r="C18" s="6" t="s">
        <v>309</v>
      </c>
      <c r="D18" s="26"/>
      <c r="E18" s="26"/>
      <c r="F18" s="26"/>
      <c r="G18" s="26"/>
      <c r="H18" s="26"/>
      <c r="I18" s="26"/>
      <c r="J18" s="26"/>
      <c r="K18" s="26"/>
      <c r="L18" s="26"/>
      <c r="M18" s="26"/>
      <c r="N18" s="26"/>
      <c r="O18" s="26"/>
      <c r="P18" s="26"/>
      <c r="Q18" s="26"/>
      <c r="R18" s="26"/>
      <c r="S18" s="26"/>
      <c r="T18" s="26"/>
    </row>
    <row r="19" spans="1:20" ht="12" customHeight="1">
      <c r="A19" s="6" t="s">
        <v>1</v>
      </c>
      <c r="B19" s="6">
        <v>2</v>
      </c>
      <c r="C19" s="6" t="s">
        <v>310</v>
      </c>
      <c r="D19" s="26"/>
      <c r="E19" s="26"/>
      <c r="F19" s="26"/>
      <c r="G19" s="26"/>
      <c r="H19" s="26"/>
      <c r="I19" s="26"/>
      <c r="J19" s="26"/>
      <c r="K19" s="26"/>
      <c r="L19" s="26"/>
      <c r="M19" s="26"/>
      <c r="N19" s="26"/>
      <c r="O19" s="26"/>
      <c r="P19" s="26"/>
      <c r="Q19" s="26"/>
      <c r="R19" s="26"/>
      <c r="S19" s="26"/>
      <c r="T19" s="26"/>
    </row>
    <row r="20" spans="1:20" ht="12" customHeight="1">
      <c r="A20" s="6" t="s">
        <v>1</v>
      </c>
      <c r="B20" s="6">
        <v>3</v>
      </c>
      <c r="C20" s="6" t="s">
        <v>311</v>
      </c>
      <c r="D20" s="26"/>
      <c r="E20" s="26"/>
      <c r="F20" s="26"/>
      <c r="G20" s="26"/>
      <c r="H20" s="26"/>
      <c r="I20" s="26"/>
      <c r="J20" s="26"/>
      <c r="K20" s="26"/>
      <c r="L20" s="26"/>
      <c r="M20" s="26"/>
      <c r="N20" s="26"/>
      <c r="O20" s="26"/>
      <c r="P20" s="26"/>
      <c r="Q20" s="26"/>
      <c r="R20" s="26"/>
      <c r="S20" s="26"/>
      <c r="T20" s="26"/>
    </row>
    <row r="21" spans="1:20" ht="12" customHeight="1">
      <c r="A21" s="6" t="s">
        <v>1</v>
      </c>
      <c r="B21" s="6">
        <v>4</v>
      </c>
      <c r="C21" s="6" t="s">
        <v>312</v>
      </c>
      <c r="D21" s="26"/>
      <c r="E21" s="26"/>
      <c r="F21" s="26"/>
      <c r="G21" s="26"/>
      <c r="H21" s="26"/>
      <c r="I21" s="26"/>
      <c r="J21" s="26"/>
      <c r="K21" s="26"/>
      <c r="L21" s="26"/>
      <c r="M21" s="26"/>
      <c r="N21" s="26"/>
      <c r="O21" s="26"/>
      <c r="P21" s="26"/>
      <c r="Q21" s="26"/>
      <c r="R21" s="26"/>
      <c r="S21" s="26"/>
      <c r="T21" s="26"/>
    </row>
    <row r="22" spans="1:20" ht="12" customHeight="1">
      <c r="A22" s="6" t="s">
        <v>1</v>
      </c>
      <c r="B22" s="6">
        <v>5</v>
      </c>
      <c r="C22" s="6" t="s">
        <v>313</v>
      </c>
      <c r="D22" s="26"/>
      <c r="E22" s="26"/>
      <c r="F22" s="26"/>
      <c r="G22" s="26"/>
      <c r="H22" s="26"/>
      <c r="I22" s="26"/>
      <c r="J22" s="26"/>
      <c r="K22" s="26"/>
      <c r="L22" s="26"/>
      <c r="M22" s="26"/>
      <c r="N22" s="26"/>
      <c r="O22" s="26"/>
      <c r="P22" s="26"/>
      <c r="Q22" s="26"/>
      <c r="R22" s="26"/>
      <c r="S22" s="26"/>
      <c r="T22" s="26"/>
    </row>
    <row r="23" spans="1:20" ht="24" customHeight="1">
      <c r="A23" s="6" t="s">
        <v>1</v>
      </c>
      <c r="B23" s="6">
        <v>6</v>
      </c>
      <c r="C23" s="6" t="s">
        <v>314</v>
      </c>
      <c r="D23" s="26"/>
      <c r="E23" s="26"/>
      <c r="F23" s="26"/>
      <c r="G23" s="26"/>
      <c r="H23" s="26"/>
      <c r="I23" s="26"/>
      <c r="J23" s="26"/>
      <c r="K23" s="26"/>
      <c r="L23" s="26"/>
      <c r="M23" s="26"/>
      <c r="N23" s="26"/>
      <c r="O23" s="26"/>
      <c r="P23" s="26"/>
      <c r="Q23" s="26"/>
      <c r="R23" s="26"/>
      <c r="S23" s="26"/>
      <c r="T23" s="26"/>
    </row>
    <row r="24" spans="1:20" ht="12" customHeight="1">
      <c r="A24" s="6" t="s">
        <v>1</v>
      </c>
      <c r="B24" s="6">
        <v>7</v>
      </c>
      <c r="C24" s="6" t="s">
        <v>315</v>
      </c>
      <c r="D24" s="26"/>
      <c r="E24" s="26"/>
      <c r="F24" s="26"/>
      <c r="G24" s="26"/>
      <c r="H24" s="26"/>
      <c r="I24" s="26"/>
      <c r="J24" s="26"/>
      <c r="K24" s="26"/>
      <c r="L24" s="26"/>
      <c r="M24" s="26"/>
      <c r="N24" s="26"/>
      <c r="O24" s="26"/>
      <c r="P24" s="26"/>
      <c r="Q24" s="26"/>
      <c r="R24" s="26"/>
      <c r="S24" s="26"/>
      <c r="T24" s="26"/>
    </row>
    <row r="25" spans="1:20" ht="12" customHeight="1">
      <c r="A25" s="6" t="s">
        <v>1</v>
      </c>
      <c r="B25" s="6">
        <v>8</v>
      </c>
      <c r="C25" s="6" t="s">
        <v>316</v>
      </c>
      <c r="D25" s="26"/>
      <c r="E25" s="26"/>
      <c r="F25" s="26"/>
      <c r="G25" s="26"/>
      <c r="H25" s="26"/>
      <c r="I25" s="26"/>
      <c r="J25" s="26"/>
      <c r="K25" s="26"/>
      <c r="L25" s="26"/>
      <c r="M25" s="26"/>
      <c r="N25" s="26"/>
      <c r="O25" s="26"/>
      <c r="P25" s="26"/>
      <c r="Q25" s="26"/>
      <c r="R25" s="26"/>
      <c r="S25" s="26"/>
      <c r="T25" s="26"/>
    </row>
    <row r="26" spans="1:20" ht="12" customHeight="1">
      <c r="A26" s="6" t="s">
        <v>1</v>
      </c>
      <c r="B26" s="6">
        <v>9</v>
      </c>
      <c r="C26" s="6" t="s">
        <v>317</v>
      </c>
      <c r="D26" s="26"/>
      <c r="E26" s="26"/>
      <c r="F26" s="26"/>
      <c r="G26" s="26"/>
      <c r="H26" s="26"/>
      <c r="I26" s="26"/>
      <c r="J26" s="26"/>
      <c r="K26" s="26"/>
      <c r="L26" s="26"/>
      <c r="M26" s="26"/>
      <c r="N26" s="26"/>
      <c r="O26" s="26"/>
      <c r="P26" s="26"/>
      <c r="Q26" s="26"/>
      <c r="R26" s="26"/>
      <c r="S26" s="26"/>
      <c r="T26" s="26"/>
    </row>
    <row r="27" spans="1:20" ht="12" customHeight="1">
      <c r="A27" s="6" t="s">
        <v>1</v>
      </c>
      <c r="B27" s="6">
        <v>10</v>
      </c>
      <c r="C27" s="6" t="s">
        <v>318</v>
      </c>
      <c r="D27" s="26"/>
      <c r="E27" s="26"/>
      <c r="F27" s="26"/>
      <c r="G27" s="26"/>
      <c r="H27" s="26"/>
      <c r="I27" s="26"/>
      <c r="J27" s="26"/>
      <c r="K27" s="26"/>
      <c r="L27" s="26"/>
      <c r="M27" s="26"/>
      <c r="N27" s="26"/>
      <c r="O27" s="26"/>
      <c r="P27" s="26"/>
      <c r="Q27" s="26"/>
      <c r="R27" s="26"/>
      <c r="S27" s="26"/>
      <c r="T27" s="26"/>
    </row>
    <row r="28" spans="1:20" ht="12" customHeight="1">
      <c r="A28" s="6" t="s">
        <v>1</v>
      </c>
      <c r="B28" s="6">
        <v>11</v>
      </c>
      <c r="C28" s="6" t="s">
        <v>319</v>
      </c>
      <c r="D28" s="26"/>
      <c r="E28" s="26"/>
      <c r="F28" s="26"/>
      <c r="G28" s="26"/>
      <c r="H28" s="26"/>
      <c r="I28" s="26"/>
      <c r="J28" s="26"/>
      <c r="K28" s="26"/>
      <c r="L28" s="26"/>
      <c r="M28" s="26"/>
      <c r="N28" s="26"/>
      <c r="O28" s="26"/>
      <c r="P28" s="26"/>
      <c r="Q28" s="26"/>
      <c r="R28" s="26"/>
      <c r="S28" s="26"/>
      <c r="T28" s="26"/>
    </row>
    <row r="29" spans="1:20" ht="12" customHeight="1">
      <c r="A29" s="6" t="s">
        <v>1</v>
      </c>
      <c r="B29" s="6">
        <v>12</v>
      </c>
      <c r="C29" s="6" t="s">
        <v>320</v>
      </c>
      <c r="D29" s="26"/>
      <c r="E29" s="26"/>
      <c r="F29" s="26"/>
      <c r="G29" s="26"/>
      <c r="H29" s="26"/>
      <c r="I29" s="26"/>
      <c r="J29" s="26"/>
      <c r="K29" s="26"/>
      <c r="L29" s="26"/>
      <c r="M29" s="26"/>
      <c r="N29" s="26"/>
      <c r="O29" s="26"/>
      <c r="P29" s="26"/>
      <c r="Q29" s="26"/>
      <c r="R29" s="26"/>
      <c r="S29" s="26"/>
      <c r="T29" s="26"/>
    </row>
    <row r="30" spans="1:20" ht="12" customHeight="1">
      <c r="A30" s="6" t="s">
        <v>1</v>
      </c>
      <c r="B30" s="6">
        <v>13</v>
      </c>
      <c r="C30" s="6" t="s">
        <v>321</v>
      </c>
      <c r="D30" s="26"/>
      <c r="E30" s="26"/>
      <c r="F30" s="26"/>
      <c r="G30" s="26"/>
      <c r="H30" s="26"/>
      <c r="I30" s="26"/>
      <c r="J30" s="26"/>
      <c r="K30" s="26"/>
      <c r="L30" s="26"/>
      <c r="M30" s="26"/>
      <c r="N30" s="26"/>
      <c r="O30" s="26"/>
      <c r="P30" s="26"/>
      <c r="Q30" s="26"/>
      <c r="R30" s="26"/>
      <c r="S30" s="26"/>
      <c r="T30" s="26"/>
    </row>
    <row r="31" spans="1:20" ht="36" customHeight="1">
      <c r="A31" s="6" t="s">
        <v>1</v>
      </c>
      <c r="B31" s="6">
        <v>14</v>
      </c>
      <c r="C31" s="6" t="s">
        <v>322</v>
      </c>
      <c r="D31" s="26"/>
      <c r="E31" s="26"/>
      <c r="F31" s="26"/>
      <c r="G31" s="26"/>
      <c r="H31" s="26"/>
      <c r="I31" s="26"/>
      <c r="J31" s="26"/>
      <c r="K31" s="26"/>
      <c r="L31" s="26"/>
      <c r="M31" s="26"/>
      <c r="N31" s="26"/>
      <c r="O31" s="26"/>
      <c r="P31" s="26"/>
      <c r="Q31" s="26"/>
      <c r="R31" s="26"/>
      <c r="S31" s="26"/>
      <c r="T31" s="26"/>
    </row>
    <row r="32" spans="1:20" ht="24" customHeight="1">
      <c r="A32" s="6" t="s">
        <v>1</v>
      </c>
      <c r="B32" s="6">
        <v>15</v>
      </c>
      <c r="C32" s="6" t="s">
        <v>323</v>
      </c>
      <c r="D32" s="26"/>
      <c r="E32" s="26"/>
      <c r="F32" s="26"/>
      <c r="G32" s="26"/>
      <c r="H32" s="26"/>
      <c r="I32" s="26"/>
      <c r="J32" s="26"/>
      <c r="K32" s="26"/>
      <c r="L32" s="26"/>
      <c r="M32" s="26"/>
      <c r="N32" s="26"/>
      <c r="O32" s="26"/>
      <c r="P32" s="26"/>
      <c r="Q32" s="26"/>
      <c r="R32" s="26"/>
      <c r="S32" s="26"/>
      <c r="T32" s="26"/>
    </row>
    <row r="33" spans="1:20" ht="12" customHeight="1">
      <c r="A33" s="6" t="s">
        <v>1</v>
      </c>
      <c r="B33" s="6">
        <v>16</v>
      </c>
      <c r="C33" s="6" t="s">
        <v>324</v>
      </c>
      <c r="D33" s="26"/>
      <c r="E33" s="26"/>
      <c r="F33" s="26"/>
      <c r="G33" s="26"/>
      <c r="H33" s="26"/>
      <c r="I33" s="26"/>
      <c r="J33" s="26"/>
      <c r="K33" s="26"/>
      <c r="L33" s="26"/>
      <c r="M33" s="26"/>
      <c r="N33" s="26"/>
      <c r="O33" s="26"/>
      <c r="P33" s="26"/>
      <c r="Q33" s="26"/>
      <c r="R33" s="26"/>
      <c r="S33" s="26"/>
      <c r="T33" s="26"/>
    </row>
    <row r="34" spans="1:20" ht="24" customHeight="1">
      <c r="A34" s="6" t="s">
        <v>1</v>
      </c>
      <c r="B34" s="6">
        <v>17</v>
      </c>
      <c r="C34" s="6" t="s">
        <v>325</v>
      </c>
      <c r="D34" s="26"/>
      <c r="E34" s="26"/>
      <c r="F34" s="26"/>
      <c r="G34" s="26"/>
      <c r="H34" s="26"/>
      <c r="I34" s="26"/>
      <c r="J34" s="26"/>
      <c r="K34" s="26"/>
      <c r="L34" s="26"/>
      <c r="M34" s="26"/>
      <c r="N34" s="26"/>
      <c r="O34" s="26"/>
      <c r="P34" s="26"/>
      <c r="Q34" s="26"/>
      <c r="R34" s="26"/>
      <c r="S34" s="26"/>
      <c r="T34" s="26"/>
    </row>
    <row r="35" spans="1:20" ht="24" customHeight="1">
      <c r="A35" s="6" t="s">
        <v>1</v>
      </c>
      <c r="B35" s="6">
        <v>18</v>
      </c>
      <c r="C35" s="6" t="s">
        <v>326</v>
      </c>
      <c r="D35" s="26"/>
      <c r="E35" s="26"/>
      <c r="F35" s="26"/>
      <c r="G35" s="26"/>
      <c r="H35" s="26"/>
      <c r="I35" s="26"/>
      <c r="J35" s="26"/>
      <c r="K35" s="26"/>
      <c r="L35" s="26"/>
      <c r="M35" s="26"/>
      <c r="N35" s="26"/>
      <c r="O35" s="26"/>
      <c r="P35" s="26"/>
      <c r="Q35" s="26"/>
      <c r="R35" s="26"/>
      <c r="S35" s="26"/>
      <c r="T35" s="26"/>
    </row>
    <row r="36" spans="1:20" ht="12" customHeight="1">
      <c r="A36" s="6" t="s">
        <v>1</v>
      </c>
      <c r="B36" s="6">
        <v>19</v>
      </c>
      <c r="C36" s="6" t="s">
        <v>327</v>
      </c>
      <c r="D36" s="26"/>
      <c r="E36" s="26"/>
      <c r="F36" s="26"/>
      <c r="G36" s="26"/>
      <c r="H36" s="26"/>
      <c r="I36" s="26"/>
      <c r="J36" s="26"/>
      <c r="K36" s="26"/>
      <c r="L36" s="26"/>
      <c r="M36" s="26"/>
      <c r="N36" s="26"/>
      <c r="O36" s="26"/>
      <c r="P36" s="26"/>
      <c r="Q36" s="26"/>
      <c r="R36" s="26"/>
      <c r="S36" s="26"/>
      <c r="T36" s="26"/>
    </row>
    <row r="37" spans="1:20" ht="15" hidden="1" customHeight="1"/>
    <row r="38" spans="1:20" ht="15" hidden="1" customHeight="1"/>
    <row r="39" spans="1:20" ht="12" customHeight="1">
      <c r="B39" s="15" t="s">
        <v>328</v>
      </c>
      <c r="C39" s="15" t="s">
        <v>1</v>
      </c>
      <c r="D39" s="15" t="s">
        <v>1</v>
      </c>
      <c r="E39" s="15" t="s">
        <v>1</v>
      </c>
      <c r="F39" s="15" t="s">
        <v>1</v>
      </c>
      <c r="G39" s="15" t="s">
        <v>1</v>
      </c>
      <c r="H39" s="15" t="s">
        <v>1</v>
      </c>
      <c r="I39" s="15" t="s">
        <v>1</v>
      </c>
      <c r="J39" s="15" t="s">
        <v>1</v>
      </c>
      <c r="K39" s="15" t="s">
        <v>1</v>
      </c>
      <c r="L39" s="15" t="s">
        <v>1</v>
      </c>
      <c r="M39" s="15" t="s">
        <v>1</v>
      </c>
      <c r="N39" s="15" t="s">
        <v>1</v>
      </c>
      <c r="O39" s="15" t="s">
        <v>1</v>
      </c>
      <c r="P39" s="15" t="s">
        <v>1</v>
      </c>
      <c r="Q39" s="15" t="s">
        <v>1</v>
      </c>
      <c r="R39" s="15" t="s">
        <v>1</v>
      </c>
      <c r="S39" s="15" t="s">
        <v>1</v>
      </c>
      <c r="T39" s="15" t="s">
        <v>1</v>
      </c>
    </row>
    <row r="40" spans="1:20" ht="12" customHeight="1">
      <c r="B40" s="15" t="s">
        <v>1</v>
      </c>
      <c r="C40" s="15" t="s">
        <v>1</v>
      </c>
      <c r="D40" s="15" t="s">
        <v>1</v>
      </c>
      <c r="E40" s="15" t="s">
        <v>1</v>
      </c>
      <c r="F40" s="15" t="s">
        <v>1</v>
      </c>
      <c r="G40" s="15" t="s">
        <v>1</v>
      </c>
      <c r="H40" s="15" t="s">
        <v>1</v>
      </c>
      <c r="I40" s="15" t="s">
        <v>1</v>
      </c>
      <c r="J40" s="15" t="s">
        <v>1</v>
      </c>
      <c r="K40" s="15" t="s">
        <v>1</v>
      </c>
      <c r="L40" s="15" t="s">
        <v>1</v>
      </c>
      <c r="M40" s="15" t="s">
        <v>1</v>
      </c>
      <c r="N40" s="15" t="s">
        <v>1</v>
      </c>
      <c r="O40" s="15" t="s">
        <v>1</v>
      </c>
      <c r="P40" s="15" t="s">
        <v>1</v>
      </c>
      <c r="Q40" s="15" t="s">
        <v>1</v>
      </c>
      <c r="R40" s="15" t="s">
        <v>1</v>
      </c>
      <c r="S40" s="15" t="s">
        <v>1</v>
      </c>
      <c r="T40" s="15" t="s">
        <v>1</v>
      </c>
    </row>
    <row r="41" spans="1:20" ht="12" customHeight="1">
      <c r="B41" s="15" t="s">
        <v>1</v>
      </c>
      <c r="C41" s="15" t="s">
        <v>1</v>
      </c>
      <c r="D41" s="15" t="s">
        <v>1</v>
      </c>
      <c r="E41" s="15" t="s">
        <v>1</v>
      </c>
      <c r="F41" s="15" t="s">
        <v>1</v>
      </c>
      <c r="G41" s="15" t="s">
        <v>1</v>
      </c>
      <c r="H41" s="15" t="s">
        <v>1</v>
      </c>
      <c r="I41" s="15" t="s">
        <v>1</v>
      </c>
      <c r="J41" s="15" t="s">
        <v>1</v>
      </c>
      <c r="K41" s="15" t="s">
        <v>1</v>
      </c>
      <c r="L41" s="15" t="s">
        <v>1</v>
      </c>
      <c r="M41" s="15" t="s">
        <v>1</v>
      </c>
      <c r="N41" s="15" t="s">
        <v>1</v>
      </c>
      <c r="O41" s="15" t="s">
        <v>1</v>
      </c>
      <c r="P41" s="15" t="s">
        <v>1</v>
      </c>
      <c r="Q41" s="15" t="s">
        <v>1</v>
      </c>
      <c r="R41" s="15" t="s">
        <v>1</v>
      </c>
      <c r="S41" s="15" t="s">
        <v>1</v>
      </c>
      <c r="T41" s="15" t="s">
        <v>1</v>
      </c>
    </row>
    <row r="42" spans="1:20" ht="12" customHeight="1">
      <c r="B42" s="571" t="s">
        <v>67</v>
      </c>
      <c r="C42" s="571"/>
      <c r="D42" s="571"/>
      <c r="E42" s="571"/>
      <c r="F42" s="571"/>
      <c r="G42" s="571"/>
      <c r="H42" s="571"/>
      <c r="I42" s="571" t="s">
        <v>68</v>
      </c>
      <c r="J42" s="571"/>
      <c r="K42" s="15" t="s">
        <v>1</v>
      </c>
      <c r="L42" s="15" t="s">
        <v>1</v>
      </c>
      <c r="M42" s="15" t="s">
        <v>1</v>
      </c>
      <c r="N42" s="15" t="s">
        <v>1</v>
      </c>
      <c r="O42" s="15" t="s">
        <v>1</v>
      </c>
      <c r="P42" s="15" t="s">
        <v>1</v>
      </c>
      <c r="Q42" s="15" t="s">
        <v>1</v>
      </c>
      <c r="R42" s="15" t="s">
        <v>1</v>
      </c>
      <c r="S42" s="15" t="s">
        <v>1</v>
      </c>
      <c r="T42" s="15" t="s">
        <v>1</v>
      </c>
    </row>
    <row r="43" spans="1:20" ht="12" customHeight="1">
      <c r="B43" s="15" t="s">
        <v>1</v>
      </c>
      <c r="C43" s="15" t="s">
        <v>1</v>
      </c>
      <c r="D43" s="15" t="s">
        <v>1</v>
      </c>
      <c r="E43" s="15" t="s">
        <v>1</v>
      </c>
      <c r="F43" s="15" t="s">
        <v>1</v>
      </c>
      <c r="G43" s="15" t="s">
        <v>1</v>
      </c>
      <c r="H43" s="15" t="s">
        <v>1</v>
      </c>
      <c r="I43" s="15" t="s">
        <v>1</v>
      </c>
      <c r="J43" s="15" t="s">
        <v>1</v>
      </c>
      <c r="K43" s="15" t="s">
        <v>1</v>
      </c>
      <c r="L43" s="15" t="s">
        <v>1</v>
      </c>
      <c r="M43" s="15" t="s">
        <v>1</v>
      </c>
      <c r="N43" s="15" t="s">
        <v>1</v>
      </c>
      <c r="O43" s="15" t="s">
        <v>1</v>
      </c>
      <c r="P43" s="15" t="s">
        <v>1</v>
      </c>
      <c r="Q43" s="15" t="s">
        <v>1</v>
      </c>
      <c r="R43" s="15" t="s">
        <v>1</v>
      </c>
      <c r="S43" s="15" t="s">
        <v>1</v>
      </c>
      <c r="T43" s="15" t="s">
        <v>1</v>
      </c>
    </row>
    <row r="44" spans="1:20" ht="12" customHeight="1">
      <c r="B44" s="571" t="s">
        <v>69</v>
      </c>
      <c r="C44" s="571"/>
      <c r="D44" s="571"/>
      <c r="E44" s="571"/>
      <c r="F44" s="571"/>
      <c r="G44" s="571"/>
      <c r="H44" s="571"/>
      <c r="I44" s="571" t="s">
        <v>68</v>
      </c>
      <c r="J44" s="571"/>
      <c r="K44" s="15" t="s">
        <v>1</v>
      </c>
      <c r="L44" s="15" t="s">
        <v>1</v>
      </c>
      <c r="M44" s="15" t="s">
        <v>1</v>
      </c>
      <c r="N44" s="15" t="s">
        <v>1</v>
      </c>
      <c r="O44" s="15" t="s">
        <v>1</v>
      </c>
      <c r="P44" s="15" t="s">
        <v>1</v>
      </c>
      <c r="Q44" s="15" t="s">
        <v>1</v>
      </c>
      <c r="R44" s="15" t="s">
        <v>1</v>
      </c>
      <c r="S44" s="15" t="s">
        <v>1</v>
      </c>
      <c r="T44" s="15" t="s">
        <v>1</v>
      </c>
    </row>
    <row r="45" spans="1:20" ht="12" customHeight="1">
      <c r="B45" s="15" t="s">
        <v>1</v>
      </c>
      <c r="C45" s="15" t="s">
        <v>1</v>
      </c>
      <c r="D45" s="15" t="s">
        <v>1</v>
      </c>
      <c r="E45" s="15" t="s">
        <v>1</v>
      </c>
      <c r="F45" s="15" t="s">
        <v>1</v>
      </c>
      <c r="G45" s="15" t="s">
        <v>1</v>
      </c>
      <c r="H45" s="15" t="s">
        <v>1</v>
      </c>
      <c r="I45" s="15" t="s">
        <v>1</v>
      </c>
      <c r="J45" s="15" t="s">
        <v>1</v>
      </c>
      <c r="K45" s="15" t="s">
        <v>1</v>
      </c>
      <c r="L45" s="15" t="s">
        <v>1</v>
      </c>
      <c r="M45" s="15" t="s">
        <v>1</v>
      </c>
      <c r="N45" s="15" t="s">
        <v>1</v>
      </c>
      <c r="O45" s="15" t="s">
        <v>1</v>
      </c>
      <c r="P45" s="15" t="s">
        <v>1</v>
      </c>
      <c r="Q45" s="15" t="s">
        <v>1</v>
      </c>
      <c r="R45" s="15" t="s">
        <v>1</v>
      </c>
      <c r="S45" s="15" t="s">
        <v>1</v>
      </c>
      <c r="T45" s="15" t="s">
        <v>1</v>
      </c>
    </row>
    <row r="46" spans="1:20" ht="12" customHeight="1">
      <c r="B46" s="571" t="s">
        <v>70</v>
      </c>
      <c r="C46" s="571"/>
      <c r="D46" s="571"/>
      <c r="E46" s="571"/>
      <c r="F46" s="571"/>
      <c r="G46" s="571"/>
      <c r="H46" s="571"/>
      <c r="I46" s="571"/>
      <c r="J46" s="571"/>
      <c r="K46" s="15" t="s">
        <v>1</v>
      </c>
      <c r="L46" s="15" t="s">
        <v>1</v>
      </c>
      <c r="M46" s="15" t="s">
        <v>1</v>
      </c>
      <c r="N46" s="15" t="s">
        <v>1</v>
      </c>
      <c r="O46" s="15" t="s">
        <v>1</v>
      </c>
      <c r="P46" s="15" t="s">
        <v>1</v>
      </c>
      <c r="Q46" s="15" t="s">
        <v>1</v>
      </c>
      <c r="R46" s="15" t="s">
        <v>1</v>
      </c>
      <c r="S46" s="15" t="s">
        <v>1</v>
      </c>
      <c r="T46" s="15" t="s">
        <v>1</v>
      </c>
    </row>
  </sheetData>
  <mergeCells count="24">
    <mergeCell ref="B13:D13"/>
    <mergeCell ref="B1:H1"/>
    <mergeCell ref="I1:J1"/>
    <mergeCell ref="B2:H2"/>
    <mergeCell ref="B3:H3"/>
    <mergeCell ref="B4:H4"/>
    <mergeCell ref="B5:H5"/>
    <mergeCell ref="B6:H6"/>
    <mergeCell ref="B7:H7"/>
    <mergeCell ref="B9:T9"/>
    <mergeCell ref="B11:S11"/>
    <mergeCell ref="B12:S12"/>
    <mergeCell ref="B46:J46"/>
    <mergeCell ref="B14:B15"/>
    <mergeCell ref="C14:C15"/>
    <mergeCell ref="D14:F14"/>
    <mergeCell ref="G14:I14"/>
    <mergeCell ref="J14:L14"/>
    <mergeCell ref="P14:R14"/>
    <mergeCell ref="B42:H42"/>
    <mergeCell ref="I42:J42"/>
    <mergeCell ref="B44:H44"/>
    <mergeCell ref="I44:J44"/>
    <mergeCell ref="M14:O14"/>
  </mergeCells>
  <pageMargins left="0.70866141732283472" right="0.70866141732283472" top="0.74803149606299213" bottom="0.74803149606299213" header="0.31496062992125984" footer="0.31496062992125984"/>
  <pageSetup paperSize="9" scale="63"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view="pageBreakPreview" topLeftCell="B31" zoomScale="120" zoomScaleNormal="100" zoomScaleSheetLayoutView="120" workbookViewId="0">
      <selection activeCell="N44" sqref="N44"/>
    </sheetView>
  </sheetViews>
  <sheetFormatPr defaultRowHeight="15" customHeight="1"/>
  <cols>
    <col min="1" max="1" width="3.28515625" style="158" hidden="1" customWidth="1"/>
    <col min="2" max="2" width="6.5703125" style="158" customWidth="1"/>
    <col min="3" max="3" width="30.28515625" style="158" customWidth="1"/>
    <col min="4" max="5" width="9.7109375" style="158" customWidth="1"/>
    <col min="6" max="8" width="9.85546875" style="158" customWidth="1"/>
    <col min="9" max="12" width="10.85546875" style="158" customWidth="1"/>
    <col min="13" max="16" width="10.140625" style="158" customWidth="1"/>
    <col min="17" max="17" width="10.140625" style="437" customWidth="1"/>
    <col min="18" max="19" width="10.140625" style="158" customWidth="1"/>
    <col min="20" max="20" width="9.7109375" style="516" customWidth="1"/>
    <col min="21" max="21" width="9.7109375" style="158" customWidth="1"/>
    <col min="22" max="16384" width="9.140625" style="158"/>
  </cols>
  <sheetData>
    <row r="1" spans="1:21" ht="15" customHeight="1">
      <c r="A1" s="320" t="s">
        <v>1</v>
      </c>
      <c r="B1" s="649" t="s">
        <v>0</v>
      </c>
      <c r="C1" s="649"/>
      <c r="D1" s="649"/>
      <c r="E1" s="649"/>
      <c r="F1" s="649"/>
      <c r="G1" s="649"/>
      <c r="H1" s="649"/>
      <c r="I1" s="649" t="s">
        <v>1</v>
      </c>
      <c r="J1" s="649"/>
      <c r="K1" s="320"/>
      <c r="L1" s="320" t="s">
        <v>1</v>
      </c>
      <c r="M1" s="320" t="s">
        <v>1</v>
      </c>
      <c r="N1" s="320" t="s">
        <v>1</v>
      </c>
      <c r="O1" s="320" t="s">
        <v>1</v>
      </c>
      <c r="P1" s="320" t="s">
        <v>1</v>
      </c>
      <c r="Q1" s="438" t="s">
        <v>1</v>
      </c>
      <c r="R1" s="320" t="s">
        <v>1</v>
      </c>
      <c r="S1" s="320" t="s">
        <v>1</v>
      </c>
      <c r="T1" s="515" t="s">
        <v>1</v>
      </c>
      <c r="U1" s="320" t="s">
        <v>1</v>
      </c>
    </row>
    <row r="2" spans="1:21" ht="15" customHeight="1">
      <c r="A2" s="320" t="s">
        <v>1</v>
      </c>
      <c r="B2" s="655" t="s">
        <v>3</v>
      </c>
      <c r="C2" s="655"/>
      <c r="D2" s="655"/>
      <c r="E2" s="655"/>
      <c r="F2" s="655"/>
      <c r="G2" s="655"/>
      <c r="H2" s="655"/>
      <c r="I2" s="320" t="s">
        <v>1</v>
      </c>
      <c r="J2" s="320" t="s">
        <v>1</v>
      </c>
      <c r="K2" s="320"/>
      <c r="L2" s="320" t="s">
        <v>1</v>
      </c>
      <c r="M2" s="320" t="s">
        <v>1</v>
      </c>
      <c r="N2" s="320" t="s">
        <v>1</v>
      </c>
      <c r="O2" s="320" t="s">
        <v>1</v>
      </c>
      <c r="P2" s="320" t="s">
        <v>1</v>
      </c>
      <c r="Q2" s="438" t="s">
        <v>1</v>
      </c>
      <c r="R2" s="320" t="s">
        <v>1</v>
      </c>
      <c r="S2" s="320" t="s">
        <v>1</v>
      </c>
      <c r="T2" s="515" t="s">
        <v>1</v>
      </c>
      <c r="U2" s="320" t="s">
        <v>1</v>
      </c>
    </row>
    <row r="3" spans="1:21" ht="15" customHeight="1">
      <c r="A3" s="320" t="s">
        <v>1</v>
      </c>
      <c r="B3" s="655" t="s">
        <v>5</v>
      </c>
      <c r="C3" s="655"/>
      <c r="D3" s="655"/>
      <c r="E3" s="655"/>
      <c r="F3" s="655"/>
      <c r="G3" s="655"/>
      <c r="H3" s="655"/>
      <c r="I3" s="320" t="s">
        <v>1</v>
      </c>
      <c r="J3" s="320" t="s">
        <v>1</v>
      </c>
      <c r="K3" s="320"/>
      <c r="L3" s="320" t="s">
        <v>1</v>
      </c>
      <c r="M3" s="320" t="s">
        <v>1</v>
      </c>
      <c r="N3" s="320" t="s">
        <v>1</v>
      </c>
      <c r="O3" s="320" t="s">
        <v>1</v>
      </c>
      <c r="P3" s="320" t="s">
        <v>1</v>
      </c>
      <c r="Q3" s="438" t="s">
        <v>1</v>
      </c>
      <c r="R3" s="320" t="s">
        <v>1</v>
      </c>
      <c r="S3" s="320" t="s">
        <v>1</v>
      </c>
      <c r="T3" s="515" t="s">
        <v>1</v>
      </c>
      <c r="U3" s="320" t="s">
        <v>1</v>
      </c>
    </row>
    <row r="4" spans="1:21" ht="15" customHeight="1">
      <c r="A4" s="320" t="s">
        <v>1</v>
      </c>
      <c r="B4" s="655" t="s">
        <v>7</v>
      </c>
      <c r="C4" s="655"/>
      <c r="D4" s="655"/>
      <c r="E4" s="655"/>
      <c r="F4" s="655"/>
      <c r="G4" s="655"/>
      <c r="H4" s="655"/>
      <c r="I4" s="320" t="s">
        <v>1</v>
      </c>
      <c r="J4" s="320" t="s">
        <v>1</v>
      </c>
      <c r="K4" s="320"/>
      <c r="L4" s="320" t="s">
        <v>1</v>
      </c>
      <c r="M4" s="320" t="s">
        <v>1</v>
      </c>
      <c r="N4" s="320" t="s">
        <v>1</v>
      </c>
      <c r="O4" s="320" t="s">
        <v>1</v>
      </c>
      <c r="P4" s="320" t="s">
        <v>1</v>
      </c>
      <c r="Q4" s="438" t="s">
        <v>1</v>
      </c>
      <c r="R4" s="320" t="s">
        <v>1</v>
      </c>
      <c r="S4" s="320" t="s">
        <v>1</v>
      </c>
      <c r="T4" s="515" t="s">
        <v>1</v>
      </c>
      <c r="U4" s="320" t="s">
        <v>1</v>
      </c>
    </row>
    <row r="5" spans="1:21" ht="15" customHeight="1">
      <c r="A5" s="320" t="s">
        <v>1</v>
      </c>
      <c r="B5" s="655" t="s">
        <v>9</v>
      </c>
      <c r="C5" s="655"/>
      <c r="D5" s="655"/>
      <c r="E5" s="655"/>
      <c r="F5" s="655"/>
      <c r="G5" s="655"/>
      <c r="H5" s="655"/>
      <c r="I5" s="320" t="s">
        <v>1</v>
      </c>
      <c r="J5" s="320" t="s">
        <v>1</v>
      </c>
      <c r="K5" s="320"/>
      <c r="L5" s="320" t="s">
        <v>1</v>
      </c>
      <c r="M5" s="320" t="s">
        <v>1</v>
      </c>
      <c r="N5" s="320" t="s">
        <v>1</v>
      </c>
      <c r="O5" s="320" t="s">
        <v>1</v>
      </c>
      <c r="P5" s="320" t="s">
        <v>1</v>
      </c>
      <c r="Q5" s="326"/>
      <c r="R5" s="320"/>
      <c r="S5" s="320"/>
      <c r="T5" s="515"/>
      <c r="U5" s="439"/>
    </row>
    <row r="6" spans="1:21" ht="15" customHeight="1">
      <c r="A6" s="320" t="s">
        <v>1</v>
      </c>
      <c r="B6" s="655" t="s">
        <v>11</v>
      </c>
      <c r="C6" s="655"/>
      <c r="D6" s="655"/>
      <c r="E6" s="655"/>
      <c r="F6" s="655"/>
      <c r="G6" s="655"/>
      <c r="H6" s="655"/>
      <c r="I6" s="320" t="s">
        <v>1</v>
      </c>
      <c r="J6" s="320" t="s">
        <v>1</v>
      </c>
      <c r="K6" s="320"/>
      <c r="L6" s="320" t="s">
        <v>1</v>
      </c>
      <c r="M6" s="320" t="s">
        <v>1</v>
      </c>
      <c r="N6" s="320" t="s">
        <v>1</v>
      </c>
      <c r="O6" s="320" t="s">
        <v>1</v>
      </c>
      <c r="P6" s="320" t="s">
        <v>1</v>
      </c>
      <c r="Q6" s="438"/>
      <c r="R6" s="320"/>
      <c r="S6" s="320"/>
      <c r="T6" s="326"/>
      <c r="U6" s="326"/>
    </row>
    <row r="7" spans="1:21" ht="15" customHeight="1">
      <c r="A7" s="320" t="s">
        <v>1</v>
      </c>
      <c r="B7" s="655" t="s">
        <v>13</v>
      </c>
      <c r="C7" s="655"/>
      <c r="D7" s="655"/>
      <c r="E7" s="655"/>
      <c r="F7" s="655"/>
      <c r="G7" s="655"/>
      <c r="H7" s="655"/>
      <c r="I7" s="320" t="s">
        <v>1</v>
      </c>
      <c r="J7" s="320" t="s">
        <v>1</v>
      </c>
      <c r="K7" s="320"/>
      <c r="L7" s="320" t="s">
        <v>1</v>
      </c>
      <c r="M7" s="320" t="s">
        <v>1</v>
      </c>
      <c r="N7" s="326"/>
      <c r="O7" s="320"/>
      <c r="P7" s="320"/>
      <c r="Q7" s="326"/>
      <c r="R7" s="320"/>
      <c r="S7" s="320"/>
      <c r="T7" s="515"/>
      <c r="U7" s="320"/>
    </row>
    <row r="8" spans="1:21" ht="15" customHeight="1">
      <c r="A8" s="320" t="s">
        <v>1</v>
      </c>
      <c r="B8" s="320" t="s">
        <v>1</v>
      </c>
      <c r="C8" s="320" t="s">
        <v>1</v>
      </c>
      <c r="D8" s="320" t="s">
        <v>1</v>
      </c>
      <c r="E8" s="320" t="s">
        <v>1</v>
      </c>
      <c r="F8" s="320" t="s">
        <v>1</v>
      </c>
      <c r="G8" s="320" t="s">
        <v>1</v>
      </c>
      <c r="H8" s="320" t="s">
        <v>1</v>
      </c>
      <c r="I8" s="320" t="s">
        <v>1</v>
      </c>
      <c r="J8" s="320" t="s">
        <v>1</v>
      </c>
      <c r="K8" s="320"/>
      <c r="L8" s="326"/>
      <c r="M8" s="320" t="s">
        <v>1</v>
      </c>
      <c r="N8" s="326"/>
      <c r="O8" s="320" t="s">
        <v>1</v>
      </c>
      <c r="P8" s="320" t="s">
        <v>1</v>
      </c>
      <c r="Q8" s="326"/>
      <c r="R8" s="320"/>
      <c r="S8" s="320"/>
      <c r="T8" s="326"/>
      <c r="U8" s="326"/>
    </row>
    <row r="9" spans="1:21" ht="18.75" customHeight="1">
      <c r="A9" s="320" t="s">
        <v>1</v>
      </c>
      <c r="B9" s="656" t="s">
        <v>329</v>
      </c>
      <c r="C9" s="656"/>
      <c r="D9" s="656"/>
      <c r="E9" s="656"/>
      <c r="F9" s="656"/>
      <c r="G9" s="656"/>
      <c r="H9" s="656"/>
      <c r="I9" s="656"/>
      <c r="J9" s="656"/>
      <c r="K9" s="656"/>
      <c r="L9" s="656"/>
      <c r="M9" s="656"/>
      <c r="N9" s="656"/>
      <c r="O9" s="656"/>
      <c r="P9" s="656"/>
      <c r="Q9" s="656"/>
      <c r="R9" s="656"/>
      <c r="S9" s="656"/>
      <c r="T9" s="656"/>
      <c r="U9" s="656"/>
    </row>
    <row r="10" spans="1:21" ht="15.75" customHeight="1">
      <c r="A10" s="320" t="s">
        <v>1</v>
      </c>
      <c r="B10" s="321" t="s">
        <v>1</v>
      </c>
      <c r="C10" s="321" t="s">
        <v>1</v>
      </c>
      <c r="D10" s="320" t="s">
        <v>1</v>
      </c>
      <c r="E10" s="320" t="s">
        <v>1</v>
      </c>
      <c r="F10" s="320" t="s">
        <v>1</v>
      </c>
      <c r="G10" s="320" t="s">
        <v>1</v>
      </c>
      <c r="H10" s="320" t="s">
        <v>1</v>
      </c>
      <c r="I10" s="320" t="s">
        <v>1</v>
      </c>
      <c r="J10" s="320" t="s">
        <v>1</v>
      </c>
      <c r="K10" s="320"/>
      <c r="L10" s="320"/>
      <c r="M10" s="326"/>
      <c r="N10" s="320" t="s">
        <v>1</v>
      </c>
      <c r="O10" s="320"/>
      <c r="P10" s="320" t="s">
        <v>1</v>
      </c>
      <c r="Q10" s="438"/>
      <c r="R10" s="320" t="s">
        <v>1</v>
      </c>
      <c r="S10" s="320" t="s">
        <v>1</v>
      </c>
      <c r="T10" s="515" t="s">
        <v>1</v>
      </c>
      <c r="U10" s="321" t="s">
        <v>330</v>
      </c>
    </row>
    <row r="11" spans="1:21" ht="15.75" customHeight="1">
      <c r="A11" s="320" t="s">
        <v>1</v>
      </c>
      <c r="B11" s="655" t="s">
        <v>18</v>
      </c>
      <c r="C11" s="655"/>
      <c r="D11" s="655"/>
      <c r="E11" s="655"/>
      <c r="F11" s="655"/>
      <c r="G11" s="655"/>
      <c r="H11" s="655"/>
      <c r="I11" s="655"/>
      <c r="J11" s="655"/>
      <c r="K11" s="655"/>
      <c r="L11" s="655"/>
      <c r="M11" s="655"/>
      <c r="N11" s="655"/>
      <c r="O11" s="655"/>
      <c r="P11" s="655"/>
      <c r="Q11" s="655"/>
      <c r="R11" s="655"/>
      <c r="S11" s="655"/>
      <c r="T11" s="655"/>
      <c r="U11" s="321" t="s">
        <v>1</v>
      </c>
    </row>
    <row r="12" spans="1:21" ht="15.75" customHeight="1">
      <c r="A12" s="320" t="s">
        <v>1</v>
      </c>
      <c r="B12" s="697">
        <f>T17-T13</f>
        <v>61482</v>
      </c>
      <c r="C12" s="655"/>
      <c r="D12" s="655"/>
      <c r="E12" s="655"/>
      <c r="F12" s="655"/>
      <c r="G12" s="655"/>
      <c r="H12" s="655"/>
      <c r="I12" s="655"/>
      <c r="J12" s="655"/>
      <c r="K12" s="655"/>
      <c r="L12" s="655"/>
      <c r="M12" s="655"/>
      <c r="N12" s="655"/>
      <c r="O12" s="655"/>
      <c r="P12" s="655"/>
      <c r="Q12" s="655"/>
      <c r="R12" s="655"/>
      <c r="S12" s="655"/>
      <c r="T12" s="655"/>
      <c r="U12" s="320" t="s">
        <v>1</v>
      </c>
    </row>
    <row r="13" spans="1:21" ht="15.75" customHeight="1">
      <c r="A13" s="320" t="s">
        <v>1</v>
      </c>
      <c r="B13" s="655" t="str">
        <f>ОС!A13</f>
        <v>Планируемый период: 2020 - 2024 годы. Версия: 1</v>
      </c>
      <c r="C13" s="655"/>
      <c r="D13" s="655"/>
      <c r="E13" s="321" t="s">
        <v>1</v>
      </c>
      <c r="F13" s="320" t="s">
        <v>1</v>
      </c>
      <c r="G13" s="320" t="s">
        <v>1</v>
      </c>
      <c r="H13" s="320" t="s">
        <v>1</v>
      </c>
      <c r="I13" s="320" t="s">
        <v>1</v>
      </c>
      <c r="J13" s="320" t="s">
        <v>1</v>
      </c>
      <c r="K13" s="320"/>
      <c r="L13" s="320" t="s">
        <v>1</v>
      </c>
      <c r="M13" s="320" t="s">
        <v>1</v>
      </c>
      <c r="N13" s="320"/>
      <c r="O13" s="326"/>
      <c r="P13" s="320" t="s">
        <v>1</v>
      </c>
      <c r="Q13" s="438"/>
      <c r="R13" s="320" t="s">
        <v>1</v>
      </c>
      <c r="S13" s="320" t="s">
        <v>1</v>
      </c>
      <c r="T13" s="326"/>
      <c r="U13" s="327" t="s">
        <v>260</v>
      </c>
    </row>
    <row r="14" spans="1:21" ht="15" customHeight="1">
      <c r="A14" s="322" t="s">
        <v>1</v>
      </c>
      <c r="B14" s="695" t="s">
        <v>21</v>
      </c>
      <c r="C14" s="695" t="s">
        <v>22</v>
      </c>
      <c r="D14" s="689" t="s">
        <v>1281</v>
      </c>
      <c r="E14" s="690"/>
      <c r="F14" s="691"/>
      <c r="G14" s="689" t="s">
        <v>1254</v>
      </c>
      <c r="H14" s="690"/>
      <c r="I14" s="691"/>
      <c r="J14" s="689" t="s">
        <v>121</v>
      </c>
      <c r="K14" s="690"/>
      <c r="L14" s="690"/>
      <c r="M14" s="691"/>
      <c r="N14" s="689" t="s">
        <v>1280</v>
      </c>
      <c r="O14" s="690"/>
      <c r="P14" s="691"/>
      <c r="Q14" s="689" t="s">
        <v>1249</v>
      </c>
      <c r="R14" s="690"/>
      <c r="S14" s="691"/>
      <c r="T14" s="145" t="s">
        <v>124</v>
      </c>
      <c r="U14" s="145" t="s">
        <v>1248</v>
      </c>
    </row>
    <row r="15" spans="1:21" ht="38.25" customHeight="1">
      <c r="A15" s="322" t="s">
        <v>1</v>
      </c>
      <c r="B15" s="696"/>
      <c r="C15" s="696"/>
      <c r="D15" s="145" t="s">
        <v>93</v>
      </c>
      <c r="E15" s="145" t="s">
        <v>94</v>
      </c>
      <c r="F15" s="145" t="s">
        <v>212</v>
      </c>
      <c r="G15" s="145" t="s">
        <v>93</v>
      </c>
      <c r="H15" s="145" t="s">
        <v>1447</v>
      </c>
      <c r="I15" s="145" t="s">
        <v>212</v>
      </c>
      <c r="J15" s="145" t="s">
        <v>93</v>
      </c>
      <c r="K15" s="145" t="s">
        <v>1282</v>
      </c>
      <c r="L15" s="145" t="s">
        <v>94</v>
      </c>
      <c r="M15" s="145" t="s">
        <v>212</v>
      </c>
      <c r="N15" s="145" t="s">
        <v>93</v>
      </c>
      <c r="O15" s="145" t="s">
        <v>94</v>
      </c>
      <c r="P15" s="145" t="s">
        <v>212</v>
      </c>
      <c r="Q15" s="145" t="s">
        <v>93</v>
      </c>
      <c r="R15" s="145" t="s">
        <v>1448</v>
      </c>
      <c r="S15" s="145" t="s">
        <v>212</v>
      </c>
      <c r="T15" s="145" t="s">
        <v>93</v>
      </c>
      <c r="U15" s="145" t="s">
        <v>93</v>
      </c>
    </row>
    <row r="16" spans="1:21" ht="25.5" customHeight="1">
      <c r="A16" s="322" t="s">
        <v>1</v>
      </c>
      <c r="B16" s="145" t="s">
        <v>97</v>
      </c>
      <c r="C16" s="145" t="s">
        <v>98</v>
      </c>
      <c r="D16" s="145">
        <v>1</v>
      </c>
      <c r="E16" s="145">
        <v>2</v>
      </c>
      <c r="F16" s="145" t="s">
        <v>213</v>
      </c>
      <c r="G16" s="145">
        <v>4</v>
      </c>
      <c r="H16" s="145">
        <v>5</v>
      </c>
      <c r="I16" s="145" t="s">
        <v>214</v>
      </c>
      <c r="J16" s="145">
        <v>7</v>
      </c>
      <c r="K16" s="328" t="s">
        <v>1283</v>
      </c>
      <c r="L16" s="145">
        <v>8</v>
      </c>
      <c r="M16" s="145" t="s">
        <v>215</v>
      </c>
      <c r="N16" s="145">
        <v>10</v>
      </c>
      <c r="O16" s="145">
        <v>11</v>
      </c>
      <c r="P16" s="145" t="s">
        <v>216</v>
      </c>
      <c r="Q16" s="145">
        <v>13</v>
      </c>
      <c r="R16" s="145">
        <v>14</v>
      </c>
      <c r="S16" s="145" t="s">
        <v>217</v>
      </c>
      <c r="T16" s="145">
        <v>16</v>
      </c>
      <c r="U16" s="145">
        <v>17</v>
      </c>
    </row>
    <row r="17" spans="1:21" ht="12" customHeight="1">
      <c r="A17" s="322" t="s">
        <v>1</v>
      </c>
      <c r="B17" s="324" t="s">
        <v>1</v>
      </c>
      <c r="C17" s="324" t="s">
        <v>308</v>
      </c>
      <c r="D17" s="146">
        <v>54134</v>
      </c>
      <c r="E17" s="146">
        <v>31389</v>
      </c>
      <c r="F17" s="156">
        <f>E17/D17*100</f>
        <v>57.983891823992316</v>
      </c>
      <c r="G17" s="146">
        <v>54134</v>
      </c>
      <c r="H17" s="146">
        <v>40088</v>
      </c>
      <c r="I17" s="156">
        <f>H17/G17*100</f>
        <v>74.053275205970365</v>
      </c>
      <c r="J17" s="146">
        <v>54881</v>
      </c>
      <c r="K17" s="146">
        <v>38984</v>
      </c>
      <c r="L17" s="146">
        <f>SUM(L19:L36)</f>
        <v>34639</v>
      </c>
      <c r="M17" s="156">
        <f>L17/J17*100</f>
        <v>63.116561287148556</v>
      </c>
      <c r="N17" s="146">
        <f>SUM(N19:N36)</f>
        <v>50077</v>
      </c>
      <c r="O17" s="146">
        <f>SUM(O19:O36)</f>
        <v>33048</v>
      </c>
      <c r="P17" s="156">
        <f>O17/N17*100</f>
        <v>65.994368672244747</v>
      </c>
      <c r="Q17" s="146">
        <f>SUM(Q19:Q36)</f>
        <v>52541</v>
      </c>
      <c r="R17" s="227">
        <f>SUM(R19:R36)</f>
        <v>42336</v>
      </c>
      <c r="S17" s="156">
        <f>R17/Q17*100</f>
        <v>80.577073142878902</v>
      </c>
      <c r="T17" s="146">
        <f>SUM(T19:T36)</f>
        <v>61482</v>
      </c>
      <c r="U17" s="146">
        <f t="shared" ref="U17" si="0">SUM(U19:U36)</f>
        <v>56102</v>
      </c>
    </row>
    <row r="18" spans="1:21" ht="12" customHeight="1">
      <c r="A18" s="322" t="s">
        <v>1</v>
      </c>
      <c r="B18" s="322">
        <v>1</v>
      </c>
      <c r="C18" s="322" t="s">
        <v>309</v>
      </c>
      <c r="D18" s="147"/>
      <c r="E18" s="147"/>
      <c r="F18" s="155"/>
      <c r="G18" s="147"/>
      <c r="H18" s="147"/>
      <c r="I18" s="155"/>
      <c r="J18" s="147"/>
      <c r="K18" s="147"/>
      <c r="L18" s="147"/>
      <c r="M18" s="155"/>
      <c r="N18" s="147"/>
      <c r="O18" s="147"/>
      <c r="P18" s="155"/>
      <c r="Q18" s="147"/>
      <c r="R18" s="148"/>
      <c r="S18" s="155"/>
      <c r="T18" s="147"/>
      <c r="U18" s="147"/>
    </row>
    <row r="19" spans="1:21" ht="12" customHeight="1">
      <c r="A19" s="322" t="s">
        <v>1</v>
      </c>
      <c r="B19" s="322">
        <v>2</v>
      </c>
      <c r="C19" s="322" t="s">
        <v>310</v>
      </c>
      <c r="D19" s="147">
        <v>26974</v>
      </c>
      <c r="E19" s="147">
        <v>19858</v>
      </c>
      <c r="F19" s="155">
        <f>E19/D19*100</f>
        <v>73.619040557573953</v>
      </c>
      <c r="G19" s="147">
        <v>26974</v>
      </c>
      <c r="H19" s="147">
        <v>22477</v>
      </c>
      <c r="I19" s="155">
        <f>H19/G19*100</f>
        <v>83.328390301772089</v>
      </c>
      <c r="J19" s="147">
        <v>23709</v>
      </c>
      <c r="K19" s="147">
        <v>23296</v>
      </c>
      <c r="L19" s="147">
        <v>21518</v>
      </c>
      <c r="M19" s="155">
        <f>L19/J19*100</f>
        <v>90.758783584292885</v>
      </c>
      <c r="N19" s="147">
        <v>23709</v>
      </c>
      <c r="O19" s="147">
        <v>20709</v>
      </c>
      <c r="P19" s="155">
        <f>O19/N19*100</f>
        <v>87.346577249145895</v>
      </c>
      <c r="Q19" s="147">
        <v>23709</v>
      </c>
      <c r="R19" s="148">
        <v>20709</v>
      </c>
      <c r="S19" s="155">
        <f>R19/Q19*100</f>
        <v>87.346577249145895</v>
      </c>
      <c r="T19" s="147">
        <f>'1П'!T150</f>
        <v>29202</v>
      </c>
      <c r="U19" s="147">
        <v>23709</v>
      </c>
    </row>
    <row r="20" spans="1:21" ht="12" customHeight="1">
      <c r="A20" s="322" t="s">
        <v>1</v>
      </c>
      <c r="B20" s="322">
        <v>3</v>
      </c>
      <c r="C20" s="322" t="s">
        <v>311</v>
      </c>
      <c r="D20" s="147">
        <v>3350</v>
      </c>
      <c r="E20" s="147">
        <v>2126</v>
      </c>
      <c r="F20" s="155">
        <f>E20/D20*100</f>
        <v>63.462686567164184</v>
      </c>
      <c r="G20" s="147">
        <v>3350</v>
      </c>
      <c r="H20" s="147">
        <v>2328</v>
      </c>
      <c r="I20" s="155">
        <f>H20/G20*100</f>
        <v>69.492537313432834</v>
      </c>
      <c r="J20" s="147">
        <v>2604</v>
      </c>
      <c r="K20" s="147">
        <v>2604</v>
      </c>
      <c r="L20" s="147">
        <v>2134</v>
      </c>
      <c r="M20" s="155">
        <f>L20/J20*100</f>
        <v>81.950844854070652</v>
      </c>
      <c r="N20" s="147">
        <v>3438</v>
      </c>
      <c r="O20" s="147">
        <v>2278</v>
      </c>
      <c r="P20" s="155">
        <f>O20/N20*100</f>
        <v>66.259453170447941</v>
      </c>
      <c r="Q20" s="147">
        <v>3438</v>
      </c>
      <c r="R20" s="148">
        <v>2278</v>
      </c>
      <c r="S20" s="155">
        <f>R20/Q20*100</f>
        <v>66.259453170447941</v>
      </c>
      <c r="T20" s="147">
        <f>'1П'!T155</f>
        <v>5197</v>
      </c>
      <c r="U20" s="147">
        <v>3438</v>
      </c>
    </row>
    <row r="21" spans="1:21" ht="12" customHeight="1">
      <c r="A21" s="322" t="s">
        <v>1</v>
      </c>
      <c r="B21" s="322">
        <v>4</v>
      </c>
      <c r="C21" s="322" t="s">
        <v>312</v>
      </c>
      <c r="D21" s="147"/>
      <c r="E21" s="147"/>
      <c r="F21" s="147"/>
      <c r="G21" s="147"/>
      <c r="H21" s="147"/>
      <c r="I21" s="147"/>
      <c r="J21" s="147"/>
      <c r="K21" s="147"/>
      <c r="L21" s="147"/>
      <c r="M21" s="147"/>
      <c r="N21" s="147"/>
      <c r="O21" s="147"/>
      <c r="P21" s="147"/>
      <c r="Q21" s="147"/>
      <c r="R21" s="148"/>
      <c r="S21" s="147"/>
      <c r="T21" s="147"/>
      <c r="U21" s="147"/>
    </row>
    <row r="22" spans="1:21" ht="12" customHeight="1">
      <c r="A22" s="322" t="s">
        <v>1</v>
      </c>
      <c r="B22" s="322">
        <v>5</v>
      </c>
      <c r="C22" s="322" t="s">
        <v>313</v>
      </c>
      <c r="D22" s="147"/>
      <c r="E22" s="147"/>
      <c r="F22" s="147"/>
      <c r="G22" s="147"/>
      <c r="H22" s="147"/>
      <c r="I22" s="147"/>
      <c r="J22" s="147"/>
      <c r="K22" s="147"/>
      <c r="L22" s="147"/>
      <c r="M22" s="147"/>
      <c r="N22" s="147"/>
      <c r="O22" s="147"/>
      <c r="P22" s="147"/>
      <c r="Q22" s="147"/>
      <c r="R22" s="148"/>
      <c r="S22" s="147"/>
      <c r="T22" s="147"/>
      <c r="U22" s="147"/>
    </row>
    <row r="23" spans="1:21" ht="24" customHeight="1">
      <c r="A23" s="322" t="s">
        <v>1</v>
      </c>
      <c r="B23" s="322">
        <v>6</v>
      </c>
      <c r="C23" s="322" t="s">
        <v>314</v>
      </c>
      <c r="D23" s="147"/>
      <c r="E23" s="147"/>
      <c r="F23" s="147"/>
      <c r="G23" s="147"/>
      <c r="H23" s="147"/>
      <c r="I23" s="147"/>
      <c r="J23" s="147"/>
      <c r="K23" s="147"/>
      <c r="L23" s="147"/>
      <c r="M23" s="147"/>
      <c r="N23" s="147"/>
      <c r="O23" s="147"/>
      <c r="P23" s="147"/>
      <c r="Q23" s="147"/>
      <c r="R23" s="148"/>
      <c r="S23" s="147"/>
      <c r="T23" s="147"/>
      <c r="U23" s="147"/>
    </row>
    <row r="24" spans="1:21" ht="12" customHeight="1">
      <c r="A24" s="322" t="s">
        <v>1</v>
      </c>
      <c r="B24" s="322">
        <v>7</v>
      </c>
      <c r="C24" s="322" t="s">
        <v>315</v>
      </c>
      <c r="D24" s="147"/>
      <c r="E24" s="147"/>
      <c r="F24" s="147"/>
      <c r="G24" s="147"/>
      <c r="H24" s="147"/>
      <c r="I24" s="147"/>
      <c r="J24" s="147"/>
      <c r="K24" s="147"/>
      <c r="L24" s="147"/>
      <c r="M24" s="147"/>
      <c r="N24" s="147"/>
      <c r="O24" s="147"/>
      <c r="P24" s="147"/>
      <c r="Q24" s="147"/>
      <c r="R24" s="148"/>
      <c r="S24" s="147"/>
      <c r="T24" s="147"/>
      <c r="U24" s="147"/>
    </row>
    <row r="25" spans="1:21" ht="12" customHeight="1">
      <c r="A25" s="322" t="s">
        <v>1</v>
      </c>
      <c r="B25" s="322">
        <v>8</v>
      </c>
      <c r="C25" s="322" t="s">
        <v>316</v>
      </c>
      <c r="D25" s="147">
        <v>530</v>
      </c>
      <c r="E25" s="147">
        <v>173</v>
      </c>
      <c r="F25" s="155">
        <f>E25/D25*100</f>
        <v>32.641509433962263</v>
      </c>
      <c r="G25" s="147">
        <v>180</v>
      </c>
      <c r="H25" s="147">
        <v>42</v>
      </c>
      <c r="I25" s="155">
        <f>H25/G25*100</f>
        <v>23.333333333333332</v>
      </c>
      <c r="J25" s="147">
        <v>233</v>
      </c>
      <c r="K25" s="147">
        <v>60</v>
      </c>
      <c r="L25" s="147">
        <v>32</v>
      </c>
      <c r="M25" s="155">
        <f>L25/J25*100</f>
        <v>13.733905579399142</v>
      </c>
      <c r="N25" s="147">
        <v>250</v>
      </c>
      <c r="O25" s="147">
        <v>46</v>
      </c>
      <c r="P25" s="155">
        <f>O25/N25*100</f>
        <v>18.399999999999999</v>
      </c>
      <c r="Q25" s="147">
        <v>268</v>
      </c>
      <c r="R25" s="148">
        <v>268</v>
      </c>
      <c r="S25" s="155">
        <f>R25/Q25*100</f>
        <v>100</v>
      </c>
      <c r="T25" s="147">
        <f>'1П'!T179</f>
        <v>268</v>
      </c>
      <c r="U25" s="147">
        <v>307</v>
      </c>
    </row>
    <row r="26" spans="1:21" ht="12" customHeight="1">
      <c r="A26" s="322" t="s">
        <v>1</v>
      </c>
      <c r="B26" s="322">
        <v>9</v>
      </c>
      <c r="C26" s="322" t="s">
        <v>317</v>
      </c>
      <c r="D26" s="147">
        <v>719</v>
      </c>
      <c r="E26" s="147">
        <v>821</v>
      </c>
      <c r="F26" s="155">
        <f>E26/D26*100</f>
        <v>114.18636995827538</v>
      </c>
      <c r="G26" s="147">
        <v>4000</v>
      </c>
      <c r="H26" s="147">
        <v>3920</v>
      </c>
      <c r="I26" s="155">
        <f>H26/G26*100</f>
        <v>98</v>
      </c>
      <c r="J26" s="147">
        <v>4249</v>
      </c>
      <c r="K26" s="147">
        <v>1879</v>
      </c>
      <c r="L26" s="147">
        <v>1888</v>
      </c>
      <c r="M26" s="155">
        <f>L26/J26*100</f>
        <v>44.433984466933396</v>
      </c>
      <c r="N26" s="147">
        <v>1892</v>
      </c>
      <c r="O26" s="147">
        <v>1698</v>
      </c>
      <c r="P26" s="155">
        <f>O26/N26*100</f>
        <v>89.746300211416482</v>
      </c>
      <c r="Q26" s="147">
        <v>2085</v>
      </c>
      <c r="R26" s="148">
        <v>2085</v>
      </c>
      <c r="S26" s="155">
        <f>R26/Q26*100</f>
        <v>100</v>
      </c>
      <c r="T26" s="147">
        <f>'1П'!T170</f>
        <v>2170</v>
      </c>
      <c r="U26" s="147">
        <v>2318</v>
      </c>
    </row>
    <row r="27" spans="1:21" ht="12" customHeight="1">
      <c r="A27" s="322" t="s">
        <v>1</v>
      </c>
      <c r="B27" s="322">
        <v>10</v>
      </c>
      <c r="C27" s="322" t="s">
        <v>318</v>
      </c>
      <c r="D27" s="147"/>
      <c r="E27" s="147"/>
      <c r="F27" s="147"/>
      <c r="G27" s="147"/>
      <c r="H27" s="147"/>
      <c r="I27" s="147"/>
      <c r="J27" s="147"/>
      <c r="K27" s="147"/>
      <c r="L27" s="147"/>
      <c r="M27" s="147"/>
      <c r="N27" s="147"/>
      <c r="O27" s="147"/>
      <c r="P27" s="147"/>
      <c r="Q27" s="147"/>
      <c r="R27" s="148"/>
      <c r="S27" s="147"/>
      <c r="T27" s="147"/>
      <c r="U27" s="147"/>
    </row>
    <row r="28" spans="1:21" ht="12" customHeight="1">
      <c r="A28" s="322" t="s">
        <v>1</v>
      </c>
      <c r="B28" s="322">
        <v>11</v>
      </c>
      <c r="C28" s="322" t="s">
        <v>319</v>
      </c>
      <c r="D28" s="147"/>
      <c r="E28" s="147"/>
      <c r="F28" s="147"/>
      <c r="G28" s="147"/>
      <c r="H28" s="147"/>
      <c r="I28" s="147"/>
      <c r="J28" s="147"/>
      <c r="K28" s="147"/>
      <c r="L28" s="147"/>
      <c r="M28" s="147"/>
      <c r="N28" s="147"/>
      <c r="O28" s="147"/>
      <c r="P28" s="147"/>
      <c r="Q28" s="147"/>
      <c r="R28" s="148"/>
      <c r="S28" s="147"/>
      <c r="T28" s="147"/>
      <c r="U28" s="147"/>
    </row>
    <row r="29" spans="1:21" ht="12" customHeight="1">
      <c r="A29" s="322" t="s">
        <v>1</v>
      </c>
      <c r="B29" s="322">
        <v>12</v>
      </c>
      <c r="C29" s="322" t="s">
        <v>320</v>
      </c>
      <c r="D29" s="147">
        <v>700</v>
      </c>
      <c r="E29" s="147">
        <v>1548</v>
      </c>
      <c r="F29" s="155">
        <f>E29/D29*100</f>
        <v>221.14285714285714</v>
      </c>
      <c r="G29" s="147">
        <v>1920</v>
      </c>
      <c r="H29" s="147">
        <v>2053</v>
      </c>
      <c r="I29" s="155">
        <f>H29/G29*100</f>
        <v>106.92708333333334</v>
      </c>
      <c r="J29" s="147">
        <v>2528</v>
      </c>
      <c r="K29" s="147">
        <v>1528</v>
      </c>
      <c r="L29" s="147">
        <v>528</v>
      </c>
      <c r="M29" s="155">
        <f>L29/J29*100</f>
        <v>20.88607594936709</v>
      </c>
      <c r="N29" s="147">
        <v>2700</v>
      </c>
      <c r="O29" s="147">
        <v>1335</v>
      </c>
      <c r="P29" s="155">
        <f>O29/N29*100</f>
        <v>49.444444444444443</v>
      </c>
      <c r="Q29" s="147">
        <v>2889</v>
      </c>
      <c r="R29" s="148">
        <v>2889</v>
      </c>
      <c r="S29" s="155">
        <f>R29/Q29*100</f>
        <v>100</v>
      </c>
      <c r="T29" s="147">
        <f>'1П'!T169</f>
        <v>3099</v>
      </c>
      <c r="U29" s="147">
        <v>3308</v>
      </c>
    </row>
    <row r="30" spans="1:21" ht="12" customHeight="1">
      <c r="A30" s="322" t="s">
        <v>1</v>
      </c>
      <c r="B30" s="322">
        <v>13</v>
      </c>
      <c r="C30" s="322" t="s">
        <v>321</v>
      </c>
      <c r="D30" s="147">
        <v>710</v>
      </c>
      <c r="E30" s="147">
        <v>183</v>
      </c>
      <c r="F30" s="155">
        <f>E30/D30*100</f>
        <v>25.774647887323944</v>
      </c>
      <c r="G30" s="147">
        <v>800</v>
      </c>
      <c r="H30" s="147">
        <v>145</v>
      </c>
      <c r="I30" s="155">
        <f>H30/G30*100</f>
        <v>18.125</v>
      </c>
      <c r="J30" s="147">
        <v>827</v>
      </c>
      <c r="K30" s="147">
        <v>281</v>
      </c>
      <c r="L30" s="147">
        <v>287</v>
      </c>
      <c r="M30" s="155">
        <f>L30/J30*100</f>
        <v>34.703748488512701</v>
      </c>
      <c r="N30" s="147">
        <v>888</v>
      </c>
      <c r="O30" s="147">
        <v>516</v>
      </c>
      <c r="P30" s="155">
        <f>O30/N30*100</f>
        <v>58.108108108108105</v>
      </c>
      <c r="Q30" s="147">
        <v>950</v>
      </c>
      <c r="R30" s="148">
        <v>950</v>
      </c>
      <c r="S30" s="155">
        <f>R30/Q30*100</f>
        <v>100</v>
      </c>
      <c r="T30" s="147">
        <f>'1П'!T166</f>
        <v>992</v>
      </c>
      <c r="U30" s="147">
        <v>1088</v>
      </c>
    </row>
    <row r="31" spans="1:21" ht="36" customHeight="1">
      <c r="A31" s="322" t="s">
        <v>1</v>
      </c>
      <c r="B31" s="322">
        <v>14</v>
      </c>
      <c r="C31" s="322" t="s">
        <v>322</v>
      </c>
      <c r="D31" s="147">
        <v>250</v>
      </c>
      <c r="E31" s="147">
        <v>60</v>
      </c>
      <c r="F31" s="147"/>
      <c r="G31" s="147"/>
      <c r="H31" s="147"/>
      <c r="I31" s="147"/>
      <c r="J31" s="147"/>
      <c r="K31" s="147"/>
      <c r="L31" s="147"/>
      <c r="M31" s="147"/>
      <c r="N31" s="147"/>
      <c r="O31" s="147"/>
      <c r="P31" s="147"/>
      <c r="Q31" s="147"/>
      <c r="R31" s="148"/>
      <c r="S31" s="147"/>
      <c r="T31" s="147"/>
      <c r="U31" s="147"/>
    </row>
    <row r="32" spans="1:21" ht="24" customHeight="1">
      <c r="A32" s="322" t="s">
        <v>1</v>
      </c>
      <c r="B32" s="322">
        <v>15</v>
      </c>
      <c r="C32" s="322" t="s">
        <v>323</v>
      </c>
      <c r="D32" s="147"/>
      <c r="E32" s="147"/>
      <c r="F32" s="147"/>
      <c r="G32" s="147"/>
      <c r="H32" s="147"/>
      <c r="I32" s="147"/>
      <c r="J32" s="147"/>
      <c r="K32" s="147"/>
      <c r="L32" s="147"/>
      <c r="M32" s="147"/>
      <c r="N32" s="147"/>
      <c r="O32" s="147"/>
      <c r="P32" s="147"/>
      <c r="Q32" s="147"/>
      <c r="R32" s="148"/>
      <c r="S32" s="147"/>
      <c r="T32" s="147"/>
      <c r="U32" s="147"/>
    </row>
    <row r="33" spans="1:21" ht="12" customHeight="1">
      <c r="A33" s="322" t="s">
        <v>1</v>
      </c>
      <c r="B33" s="322">
        <v>16</v>
      </c>
      <c r="C33" s="322" t="s">
        <v>324</v>
      </c>
      <c r="D33" s="147"/>
      <c r="E33" s="147"/>
      <c r="F33" s="147"/>
      <c r="G33" s="147"/>
      <c r="H33" s="147"/>
      <c r="I33" s="147"/>
      <c r="J33" s="147"/>
      <c r="K33" s="147"/>
      <c r="L33" s="147"/>
      <c r="M33" s="147"/>
      <c r="N33" s="147"/>
      <c r="O33" s="147"/>
      <c r="P33" s="147"/>
      <c r="Q33" s="147"/>
      <c r="R33" s="148"/>
      <c r="S33" s="147"/>
      <c r="T33" s="147"/>
      <c r="U33" s="147"/>
    </row>
    <row r="34" spans="1:21" ht="24" customHeight="1">
      <c r="A34" s="322" t="s">
        <v>1</v>
      </c>
      <c r="B34" s="322">
        <v>17</v>
      </c>
      <c r="C34" s="322" t="s">
        <v>325</v>
      </c>
      <c r="D34" s="147">
        <v>1721</v>
      </c>
      <c r="E34" s="147">
        <v>941</v>
      </c>
      <c r="F34" s="155">
        <f>E34/D34*100</f>
        <v>54.677513073794302</v>
      </c>
      <c r="G34" s="147">
        <v>1204</v>
      </c>
      <c r="H34" s="147">
        <v>942</v>
      </c>
      <c r="I34" s="155">
        <f>H34/G34*100</f>
        <v>78.239202657807311</v>
      </c>
      <c r="J34" s="147">
        <v>1351</v>
      </c>
      <c r="K34" s="147">
        <v>1170</v>
      </c>
      <c r="L34" s="147">
        <v>668</v>
      </c>
      <c r="M34" s="155">
        <f>L34/J34*100</f>
        <v>49.444855662472243</v>
      </c>
      <c r="N34" s="147">
        <v>807</v>
      </c>
      <c r="O34" s="147">
        <v>780</v>
      </c>
      <c r="P34" s="155">
        <f>O34/N34*100</f>
        <v>96.6542750929368</v>
      </c>
      <c r="Q34" s="147">
        <v>814</v>
      </c>
      <c r="R34" s="148">
        <v>814</v>
      </c>
      <c r="S34" s="155">
        <f>R34/Q34*100</f>
        <v>100</v>
      </c>
      <c r="T34" s="147">
        <f>'1П'!T186</f>
        <v>814</v>
      </c>
      <c r="U34" s="147">
        <v>1540</v>
      </c>
    </row>
    <row r="35" spans="1:21" ht="24" customHeight="1">
      <c r="A35" s="322" t="s">
        <v>1</v>
      </c>
      <c r="B35" s="322">
        <v>18</v>
      </c>
      <c r="C35" s="322" t="s">
        <v>326</v>
      </c>
      <c r="D35" s="147">
        <v>1300</v>
      </c>
      <c r="E35" s="147">
        <v>1152</v>
      </c>
      <c r="F35" s="155">
        <f>E35/D35*100</f>
        <v>88.615384615384613</v>
      </c>
      <c r="G35" s="147">
        <v>1300</v>
      </c>
      <c r="H35" s="147">
        <v>1528</v>
      </c>
      <c r="I35" s="155">
        <f>H35/G35*100</f>
        <v>117.53846153846155</v>
      </c>
      <c r="J35" s="147">
        <v>2074</v>
      </c>
      <c r="K35" s="147">
        <v>1200</v>
      </c>
      <c r="L35" s="147">
        <v>1200</v>
      </c>
      <c r="M35" s="155">
        <f>L35/J35*100</f>
        <v>57.859209257473474</v>
      </c>
      <c r="N35" s="147">
        <v>1320</v>
      </c>
      <c r="O35" s="147">
        <v>941</v>
      </c>
      <c r="P35" s="155">
        <f>O35/N35*100</f>
        <v>71.287878787878782</v>
      </c>
      <c r="Q35" s="147">
        <v>1412</v>
      </c>
      <c r="R35" s="148">
        <v>1412</v>
      </c>
      <c r="S35" s="155">
        <f>R35/Q35*100</f>
        <v>100</v>
      </c>
      <c r="T35" s="147">
        <f>'1П'!T164</f>
        <v>1492</v>
      </c>
      <c r="U35" s="147">
        <v>1617</v>
      </c>
    </row>
    <row r="36" spans="1:21" ht="13.5" customHeight="1">
      <c r="A36" s="322" t="s">
        <v>1</v>
      </c>
      <c r="B36" s="322">
        <v>19</v>
      </c>
      <c r="C36" s="322" t="s">
        <v>327</v>
      </c>
      <c r="D36" s="147">
        <f>SUM(D37:D45)</f>
        <v>17880</v>
      </c>
      <c r="E36" s="147">
        <f>SUM(E37:E45)</f>
        <v>4527</v>
      </c>
      <c r="F36" s="155">
        <f t="shared" ref="F36:F45" si="1">E36/D36*100</f>
        <v>25.318791946308728</v>
      </c>
      <c r="G36" s="147">
        <v>20999</v>
      </c>
      <c r="H36" s="147">
        <v>6653</v>
      </c>
      <c r="I36" s="155">
        <f t="shared" ref="I36:I45" si="2">H36/G36*100</f>
        <v>31.682461069574742</v>
      </c>
      <c r="J36" s="147">
        <v>17306</v>
      </c>
      <c r="K36" s="147">
        <v>6966</v>
      </c>
      <c r="L36" s="147">
        <f>SUM(L37:L45)</f>
        <v>6384</v>
      </c>
      <c r="M36" s="155">
        <f t="shared" ref="M36:M45" si="3">L36/J36*100</f>
        <v>36.888940251935743</v>
      </c>
      <c r="N36" s="147">
        <f>SUM(N37:N45)</f>
        <v>15073</v>
      </c>
      <c r="O36" s="147">
        <f>SUM(O37:O45)</f>
        <v>4745</v>
      </c>
      <c r="P36" s="155">
        <f t="shared" ref="P36:P45" si="4">O36/N36*100</f>
        <v>31.480130033835334</v>
      </c>
      <c r="Q36" s="147">
        <f>SUM(Q37:Q45)</f>
        <v>16976</v>
      </c>
      <c r="R36" s="148">
        <f>SUM(R37:R45)</f>
        <v>10931</v>
      </c>
      <c r="S36" s="155">
        <f t="shared" ref="S36:S45" si="5">R36/Q36*100</f>
        <v>64.390904806786054</v>
      </c>
      <c r="T36" s="147">
        <f>SUM(T37:T45)</f>
        <v>18248</v>
      </c>
      <c r="U36" s="147">
        <f t="shared" ref="U36" si="6">SUM(U37:U45)</f>
        <v>18777</v>
      </c>
    </row>
    <row r="37" spans="1:21" ht="13.5" customHeight="1">
      <c r="A37" s="157"/>
      <c r="B37" s="150">
        <v>1</v>
      </c>
      <c r="C37" s="151" t="s">
        <v>675</v>
      </c>
      <c r="D37" s="147">
        <v>90</v>
      </c>
      <c r="E37" s="147">
        <v>28</v>
      </c>
      <c r="F37" s="155">
        <f t="shared" si="1"/>
        <v>31.111111111111111</v>
      </c>
      <c r="G37" s="147">
        <v>120</v>
      </c>
      <c r="H37" s="147">
        <v>31</v>
      </c>
      <c r="I37" s="155">
        <f t="shared" si="2"/>
        <v>25.833333333333336</v>
      </c>
      <c r="J37" s="147">
        <v>120</v>
      </c>
      <c r="K37" s="147">
        <v>50</v>
      </c>
      <c r="L37" s="147">
        <v>20</v>
      </c>
      <c r="M37" s="155">
        <f t="shared" si="3"/>
        <v>16.666666666666664</v>
      </c>
      <c r="N37" s="147">
        <v>110</v>
      </c>
      <c r="O37" s="147">
        <v>18</v>
      </c>
      <c r="P37" s="155">
        <f t="shared" si="4"/>
        <v>16.363636363636363</v>
      </c>
      <c r="Q37" s="147">
        <v>118</v>
      </c>
      <c r="R37" s="148">
        <v>118</v>
      </c>
      <c r="S37" s="155">
        <f t="shared" si="5"/>
        <v>100</v>
      </c>
      <c r="T37" s="147">
        <f>'1П'!T178</f>
        <v>125</v>
      </c>
      <c r="U37" s="147">
        <v>135</v>
      </c>
    </row>
    <row r="38" spans="1:21" ht="13.5" customHeight="1">
      <c r="A38" s="157"/>
      <c r="B38" s="150">
        <v>2</v>
      </c>
      <c r="C38" s="151" t="s">
        <v>789</v>
      </c>
      <c r="D38" s="147">
        <v>2000</v>
      </c>
      <c r="E38" s="147">
        <v>598</v>
      </c>
      <c r="F38" s="155">
        <f t="shared" si="1"/>
        <v>29.9</v>
      </c>
      <c r="G38" s="147">
        <v>1500</v>
      </c>
      <c r="H38" s="147">
        <v>488</v>
      </c>
      <c r="I38" s="155">
        <f t="shared" si="2"/>
        <v>32.533333333333331</v>
      </c>
      <c r="J38" s="147">
        <v>750</v>
      </c>
      <c r="K38" s="147">
        <v>567</v>
      </c>
      <c r="L38" s="147">
        <v>486</v>
      </c>
      <c r="M38" s="155">
        <f t="shared" si="3"/>
        <v>64.8</v>
      </c>
      <c r="N38" s="147">
        <v>800</v>
      </c>
      <c r="O38" s="147">
        <v>488</v>
      </c>
      <c r="P38" s="155">
        <f t="shared" si="4"/>
        <v>61</v>
      </c>
      <c r="Q38" s="147">
        <v>856</v>
      </c>
      <c r="R38" s="148">
        <v>856</v>
      </c>
      <c r="S38" s="155">
        <f t="shared" si="5"/>
        <v>100</v>
      </c>
      <c r="T38" s="147">
        <f>'1П'!T208</f>
        <v>916</v>
      </c>
      <c r="U38" s="147">
        <v>980</v>
      </c>
    </row>
    <row r="39" spans="1:21" ht="27" customHeight="1">
      <c r="A39" s="157"/>
      <c r="B39" s="150">
        <v>3</v>
      </c>
      <c r="C39" s="151" t="s">
        <v>1250</v>
      </c>
      <c r="D39" s="147">
        <v>130</v>
      </c>
      <c r="E39" s="147">
        <v>119</v>
      </c>
      <c r="F39" s="155">
        <f t="shared" si="1"/>
        <v>91.538461538461533</v>
      </c>
      <c r="G39" s="147">
        <v>144</v>
      </c>
      <c r="H39" s="147">
        <v>119</v>
      </c>
      <c r="I39" s="155">
        <f t="shared" si="2"/>
        <v>82.638888888888886</v>
      </c>
      <c r="J39" s="147">
        <v>128</v>
      </c>
      <c r="K39" s="147">
        <v>128</v>
      </c>
      <c r="L39" s="147">
        <v>119</v>
      </c>
      <c r="M39" s="155">
        <f t="shared" si="3"/>
        <v>92.96875</v>
      </c>
      <c r="N39" s="147">
        <v>137</v>
      </c>
      <c r="O39" s="147">
        <v>119</v>
      </c>
      <c r="P39" s="155">
        <f t="shared" si="4"/>
        <v>86.861313868613138</v>
      </c>
      <c r="Q39" s="147">
        <v>147</v>
      </c>
      <c r="R39" s="148">
        <v>147</v>
      </c>
      <c r="S39" s="155">
        <f t="shared" si="5"/>
        <v>100</v>
      </c>
      <c r="T39" s="147">
        <f>'1П'!T181</f>
        <v>157</v>
      </c>
      <c r="U39" s="147">
        <v>168</v>
      </c>
    </row>
    <row r="40" spans="1:21" ht="27" customHeight="1">
      <c r="A40" s="157"/>
      <c r="B40" s="150">
        <v>4</v>
      </c>
      <c r="C40" s="151" t="s">
        <v>793</v>
      </c>
      <c r="D40" s="147"/>
      <c r="E40" s="147"/>
      <c r="F40" s="147"/>
      <c r="G40" s="147"/>
      <c r="H40" s="147"/>
      <c r="I40" s="147"/>
      <c r="J40" s="147"/>
      <c r="K40" s="147"/>
      <c r="L40" s="147"/>
      <c r="M40" s="147"/>
      <c r="N40" s="147"/>
      <c r="O40" s="147"/>
      <c r="P40" s="147"/>
      <c r="Q40" s="147"/>
      <c r="R40" s="148"/>
      <c r="S40" s="147"/>
      <c r="T40" s="147"/>
      <c r="U40" s="147"/>
    </row>
    <row r="41" spans="1:21" ht="13.5" customHeight="1">
      <c r="A41" s="157"/>
      <c r="B41" s="150">
        <v>5</v>
      </c>
      <c r="C41" s="151" t="s">
        <v>797</v>
      </c>
      <c r="D41" s="147"/>
      <c r="E41" s="147"/>
      <c r="F41" s="155"/>
      <c r="G41" s="147">
        <v>1000</v>
      </c>
      <c r="H41" s="147">
        <v>402</v>
      </c>
      <c r="I41" s="155">
        <f t="shared" si="2"/>
        <v>40.200000000000003</v>
      </c>
      <c r="J41" s="147">
        <v>512</v>
      </c>
      <c r="K41" s="147">
        <v>487</v>
      </c>
      <c r="L41" s="147">
        <v>270</v>
      </c>
      <c r="M41" s="155">
        <f t="shared" si="3"/>
        <v>52.734375</v>
      </c>
      <c r="N41" s="147">
        <v>521</v>
      </c>
      <c r="O41" s="147">
        <v>234</v>
      </c>
      <c r="P41" s="155">
        <f t="shared" si="4"/>
        <v>44.913627639155465</v>
      </c>
      <c r="Q41" s="147">
        <v>557</v>
      </c>
      <c r="R41" s="148">
        <v>557</v>
      </c>
      <c r="S41" s="155">
        <f t="shared" si="5"/>
        <v>100</v>
      </c>
      <c r="T41" s="147">
        <f>'1П'!T212</f>
        <v>2395</v>
      </c>
      <c r="U41" s="147">
        <v>638</v>
      </c>
    </row>
    <row r="42" spans="1:21" ht="27" customHeight="1">
      <c r="B42" s="150">
        <v>6</v>
      </c>
      <c r="C42" s="151" t="s">
        <v>1251</v>
      </c>
      <c r="D42" s="147">
        <v>300</v>
      </c>
      <c r="E42" s="147"/>
      <c r="F42" s="155">
        <f t="shared" si="1"/>
        <v>0</v>
      </c>
      <c r="G42" s="147">
        <v>300</v>
      </c>
      <c r="H42" s="147">
        <v>50</v>
      </c>
      <c r="I42" s="155">
        <f t="shared" si="2"/>
        <v>16.666666666666664</v>
      </c>
      <c r="J42" s="147">
        <v>300</v>
      </c>
      <c r="K42" s="147">
        <v>100</v>
      </c>
      <c r="L42" s="147">
        <v>0</v>
      </c>
      <c r="M42" s="155">
        <f t="shared" si="3"/>
        <v>0</v>
      </c>
      <c r="N42" s="147">
        <v>0</v>
      </c>
      <c r="O42" s="147">
        <v>0</v>
      </c>
      <c r="P42" s="155" t="e">
        <f t="shared" si="4"/>
        <v>#DIV/0!</v>
      </c>
      <c r="Q42" s="147">
        <v>0</v>
      </c>
      <c r="R42" s="148">
        <v>0</v>
      </c>
      <c r="S42" s="155" t="e">
        <f t="shared" si="5"/>
        <v>#DIV/0!</v>
      </c>
      <c r="T42" s="147">
        <v>0</v>
      </c>
      <c r="U42" s="147">
        <v>270</v>
      </c>
    </row>
    <row r="43" spans="1:21" ht="13.5" customHeight="1">
      <c r="B43" s="410">
        <v>7</v>
      </c>
      <c r="C43" s="411" t="s">
        <v>1252</v>
      </c>
      <c r="D43" s="164">
        <v>985</v>
      </c>
      <c r="E43" s="164">
        <v>887</v>
      </c>
      <c r="F43" s="412">
        <f t="shared" si="1"/>
        <v>90.050761421319791</v>
      </c>
      <c r="G43" s="164">
        <v>2000</v>
      </c>
      <c r="H43" s="164">
        <v>736</v>
      </c>
      <c r="I43" s="412">
        <f t="shared" si="2"/>
        <v>36.799999999999997</v>
      </c>
      <c r="J43" s="164">
        <v>762</v>
      </c>
      <c r="K43" s="164">
        <v>727</v>
      </c>
      <c r="L43" s="164">
        <v>547</v>
      </c>
      <c r="M43" s="412">
        <f t="shared" si="3"/>
        <v>71.784776902887131</v>
      </c>
      <c r="N43" s="164">
        <v>815</v>
      </c>
      <c r="O43" s="164">
        <v>488</v>
      </c>
      <c r="P43" s="412">
        <f t="shared" si="4"/>
        <v>59.877300613496928</v>
      </c>
      <c r="Q43" s="164">
        <v>815</v>
      </c>
      <c r="R43" s="165">
        <v>815</v>
      </c>
      <c r="S43" s="412">
        <f t="shared" si="5"/>
        <v>100</v>
      </c>
      <c r="T43" s="164">
        <f>'1П'!T214</f>
        <v>1087</v>
      </c>
      <c r="U43" s="164">
        <v>998</v>
      </c>
    </row>
    <row r="44" spans="1:21" s="409" customFormat="1" ht="13.5" customHeight="1">
      <c r="B44" s="410">
        <v>8</v>
      </c>
      <c r="C44" s="411" t="s">
        <v>811</v>
      </c>
      <c r="D44" s="164">
        <v>5775</v>
      </c>
      <c r="E44" s="164">
        <v>2895</v>
      </c>
      <c r="F44" s="412">
        <f t="shared" si="1"/>
        <v>50.129870129870127</v>
      </c>
      <c r="G44" s="164">
        <v>7335</v>
      </c>
      <c r="H44" s="164">
        <v>4827</v>
      </c>
      <c r="I44" s="412">
        <f t="shared" si="2"/>
        <v>65.807770961145195</v>
      </c>
      <c r="J44" s="164">
        <v>7189</v>
      </c>
      <c r="K44" s="164">
        <v>3637</v>
      </c>
      <c r="L44" s="164">
        <v>3672</v>
      </c>
      <c r="M44" s="412">
        <f>L44/J44*100</f>
        <v>51.078035888162468</v>
      </c>
      <c r="N44" s="164">
        <v>5145</v>
      </c>
      <c r="O44" s="164">
        <v>3398</v>
      </c>
      <c r="P44" s="412">
        <f t="shared" si="4"/>
        <v>66.044703595724002</v>
      </c>
      <c r="Q44" s="164">
        <v>6938</v>
      </c>
      <c r="R44" s="165">
        <v>6938</v>
      </c>
      <c r="S44" s="412">
        <f t="shared" si="5"/>
        <v>100</v>
      </c>
      <c r="T44" s="164">
        <f>'1П'!T159+'1П'!T222</f>
        <v>5648</v>
      </c>
      <c r="U44" s="164">
        <v>8043</v>
      </c>
    </row>
    <row r="45" spans="1:21" ht="13.5" customHeight="1">
      <c r="B45" s="410">
        <v>9</v>
      </c>
      <c r="C45" s="411" t="s">
        <v>1253</v>
      </c>
      <c r="D45" s="164">
        <v>8600</v>
      </c>
      <c r="E45" s="164"/>
      <c r="F45" s="412">
        <f t="shared" si="1"/>
        <v>0</v>
      </c>
      <c r="G45" s="164">
        <v>8600</v>
      </c>
      <c r="H45" s="164">
        <v>0</v>
      </c>
      <c r="I45" s="412">
        <f t="shared" si="2"/>
        <v>0</v>
      </c>
      <c r="J45" s="164">
        <v>7545</v>
      </c>
      <c r="K45" s="164">
        <v>1270</v>
      </c>
      <c r="L45" s="164">
        <v>1270</v>
      </c>
      <c r="M45" s="412">
        <f t="shared" si="3"/>
        <v>16.832339297548046</v>
      </c>
      <c r="N45" s="164">
        <v>7545</v>
      </c>
      <c r="O45" s="164"/>
      <c r="P45" s="412">
        <f t="shared" si="4"/>
        <v>0</v>
      </c>
      <c r="Q45" s="164">
        <v>7545</v>
      </c>
      <c r="R45" s="165">
        <v>1500</v>
      </c>
      <c r="S45" s="412">
        <f t="shared" si="5"/>
        <v>19.880715705765407</v>
      </c>
      <c r="T45" s="164">
        <f>'1П'!T152</f>
        <v>7920</v>
      </c>
      <c r="U45" s="164">
        <v>7545</v>
      </c>
    </row>
    <row r="46" spans="1:21" ht="80.25" customHeight="1">
      <c r="B46" s="152"/>
      <c r="C46" s="153"/>
      <c r="D46" s="154"/>
      <c r="E46" s="154"/>
      <c r="F46" s="154"/>
      <c r="G46" s="154"/>
      <c r="H46" s="154"/>
      <c r="I46" s="154"/>
      <c r="J46" s="154"/>
      <c r="K46" s="154"/>
      <c r="L46" s="154"/>
      <c r="M46" s="154"/>
      <c r="N46" s="154"/>
      <c r="O46" s="154"/>
      <c r="P46" s="154"/>
      <c r="Q46" s="154"/>
      <c r="R46" s="154"/>
      <c r="S46" s="154"/>
      <c r="T46" s="154"/>
      <c r="U46" s="154"/>
    </row>
    <row r="47" spans="1:21" ht="15" customHeight="1">
      <c r="B47" s="649" t="s">
        <v>67</v>
      </c>
      <c r="C47" s="649"/>
      <c r="D47" s="649"/>
      <c r="E47" s="649"/>
      <c r="F47" s="649"/>
      <c r="G47" s="649"/>
      <c r="H47" s="649"/>
      <c r="I47" s="649" t="s">
        <v>68</v>
      </c>
      <c r="J47" s="649"/>
      <c r="K47" s="320"/>
      <c r="L47" s="320" t="s">
        <v>1</v>
      </c>
      <c r="M47" s="320" t="s">
        <v>1</v>
      </c>
      <c r="N47" s="320" t="s">
        <v>1</v>
      </c>
      <c r="O47" s="326"/>
      <c r="P47" s="320"/>
      <c r="Q47" s="438"/>
      <c r="R47" s="326"/>
      <c r="S47" s="320"/>
      <c r="T47" s="326"/>
      <c r="U47" s="320" t="s">
        <v>1</v>
      </c>
    </row>
    <row r="48" spans="1:21" ht="72.75" customHeight="1">
      <c r="B48" s="320" t="s">
        <v>1</v>
      </c>
      <c r="C48" s="320" t="s">
        <v>1</v>
      </c>
      <c r="D48" s="320" t="s">
        <v>1</v>
      </c>
      <c r="E48" s="320" t="s">
        <v>1</v>
      </c>
      <c r="F48" s="320" t="s">
        <v>1</v>
      </c>
      <c r="G48" s="320" t="s">
        <v>1</v>
      </c>
      <c r="H48" s="320" t="s">
        <v>1</v>
      </c>
      <c r="I48" s="320" t="s">
        <v>1</v>
      </c>
      <c r="J48" s="320" t="s">
        <v>1</v>
      </c>
      <c r="K48" s="320"/>
      <c r="L48" s="320" t="s">
        <v>1</v>
      </c>
      <c r="M48" s="320" t="s">
        <v>1</v>
      </c>
      <c r="N48" s="320" t="s">
        <v>1</v>
      </c>
      <c r="O48" s="320"/>
      <c r="P48" s="320"/>
      <c r="Q48" s="438"/>
      <c r="R48" s="320"/>
      <c r="S48" s="320"/>
      <c r="T48" s="515"/>
      <c r="U48" s="320" t="s">
        <v>1</v>
      </c>
    </row>
    <row r="49" spans="2:21" ht="15" customHeight="1">
      <c r="B49" s="649" t="s">
        <v>69</v>
      </c>
      <c r="C49" s="649"/>
      <c r="D49" s="649"/>
      <c r="E49" s="649"/>
      <c r="F49" s="649"/>
      <c r="G49" s="649"/>
      <c r="H49" s="649"/>
      <c r="I49" s="649" t="s">
        <v>68</v>
      </c>
      <c r="J49" s="649"/>
      <c r="K49" s="320"/>
      <c r="L49" s="320" t="s">
        <v>1</v>
      </c>
      <c r="M49" s="320" t="s">
        <v>1</v>
      </c>
      <c r="N49" s="320" t="s">
        <v>1</v>
      </c>
      <c r="O49" s="320" t="s">
        <v>1</v>
      </c>
      <c r="P49" s="320" t="s">
        <v>1</v>
      </c>
      <c r="Q49" s="438" t="s">
        <v>1</v>
      </c>
      <c r="R49" s="320" t="s">
        <v>1</v>
      </c>
      <c r="S49" s="320" t="s">
        <v>1</v>
      </c>
      <c r="T49" s="515" t="s">
        <v>1</v>
      </c>
      <c r="U49" s="320" t="s">
        <v>1</v>
      </c>
    </row>
    <row r="50" spans="2:21" ht="15" customHeight="1">
      <c r="B50" s="320" t="s">
        <v>1</v>
      </c>
      <c r="C50" s="320" t="s">
        <v>1</v>
      </c>
      <c r="D50" s="320" t="s">
        <v>1</v>
      </c>
      <c r="E50" s="320" t="s">
        <v>1</v>
      </c>
      <c r="F50" s="320" t="s">
        <v>1</v>
      </c>
      <c r="G50" s="320" t="s">
        <v>1</v>
      </c>
      <c r="H50" s="320" t="s">
        <v>1</v>
      </c>
      <c r="I50" s="320" t="s">
        <v>1</v>
      </c>
      <c r="J50" s="320" t="s">
        <v>1</v>
      </c>
      <c r="K50" s="320"/>
      <c r="L50" s="320" t="s">
        <v>1</v>
      </c>
      <c r="M50" s="320" t="s">
        <v>1</v>
      </c>
      <c r="N50" s="320" t="s">
        <v>1</v>
      </c>
      <c r="O50" s="320" t="s">
        <v>1</v>
      </c>
      <c r="P50" s="320" t="s">
        <v>1</v>
      </c>
      <c r="Q50" s="438" t="s">
        <v>1</v>
      </c>
      <c r="R50" s="320" t="s">
        <v>1</v>
      </c>
      <c r="S50" s="320" t="s">
        <v>1</v>
      </c>
      <c r="T50" s="515" t="s">
        <v>1</v>
      </c>
      <c r="U50" s="320" t="s">
        <v>1</v>
      </c>
    </row>
    <row r="51" spans="2:21" ht="15" customHeight="1">
      <c r="B51" s="649" t="s">
        <v>70</v>
      </c>
      <c r="C51" s="649"/>
      <c r="D51" s="649"/>
      <c r="E51" s="649"/>
      <c r="F51" s="649"/>
      <c r="G51" s="649"/>
      <c r="H51" s="649"/>
      <c r="I51" s="649"/>
      <c r="J51" s="649"/>
      <c r="K51" s="320"/>
      <c r="L51" s="320" t="s">
        <v>1</v>
      </c>
      <c r="M51" s="320" t="s">
        <v>1</v>
      </c>
      <c r="N51" s="320" t="s">
        <v>1</v>
      </c>
      <c r="O51" s="320" t="s">
        <v>1</v>
      </c>
      <c r="P51" s="320" t="s">
        <v>1</v>
      </c>
      <c r="Q51" s="438" t="s">
        <v>1</v>
      </c>
      <c r="R51" s="320" t="s">
        <v>1</v>
      </c>
      <c r="S51" s="320" t="s">
        <v>1</v>
      </c>
      <c r="T51" s="515" t="s">
        <v>1</v>
      </c>
      <c r="U51" s="320" t="s">
        <v>1</v>
      </c>
    </row>
  </sheetData>
  <mergeCells count="24">
    <mergeCell ref="B13:D13"/>
    <mergeCell ref="B1:H1"/>
    <mergeCell ref="I1:J1"/>
    <mergeCell ref="B2:H2"/>
    <mergeCell ref="B3:H3"/>
    <mergeCell ref="B4:H4"/>
    <mergeCell ref="B5:H5"/>
    <mergeCell ref="B6:H6"/>
    <mergeCell ref="B7:H7"/>
    <mergeCell ref="B9:U9"/>
    <mergeCell ref="B11:T11"/>
    <mergeCell ref="B12:T12"/>
    <mergeCell ref="B51:J51"/>
    <mergeCell ref="B14:B15"/>
    <mergeCell ref="C14:C15"/>
    <mergeCell ref="D14:F14"/>
    <mergeCell ref="G14:I14"/>
    <mergeCell ref="J14:M14"/>
    <mergeCell ref="Q14:S14"/>
    <mergeCell ref="B47:H47"/>
    <mergeCell ref="I47:J47"/>
    <mergeCell ref="B49:H49"/>
    <mergeCell ref="I49:J49"/>
    <mergeCell ref="N14:P14"/>
  </mergeCells>
  <pageMargins left="0.70866141732283472" right="0.70866141732283472" top="0.74803149606299213" bottom="0.74803149606299213" header="0.31496062992125984" footer="0.31496062992125984"/>
  <pageSetup paperSize="9" scale="60" fitToHeight="0" orientation="landscape" r:id="rId1"/>
  <rowBreaks count="1" manualBreakCount="1">
    <brk id="3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topLeftCell="C1" workbookViewId="0">
      <selection activeCell="B9" sqref="B9:V9"/>
    </sheetView>
  </sheetViews>
  <sheetFormatPr defaultRowHeight="15" customHeight="1"/>
  <cols>
    <col min="1" max="1" width="3.28515625" style="2" hidden="1" customWidth="1"/>
    <col min="2" max="2" width="6.140625" style="2" customWidth="1"/>
    <col min="3" max="3" width="27.28515625" style="2" customWidth="1"/>
    <col min="4" max="4" width="36.42578125" style="2" customWidth="1"/>
    <col min="5" max="5" width="10" style="2" customWidth="1"/>
    <col min="6" max="7" width="9.5703125" style="2" customWidth="1"/>
    <col min="8" max="10" width="12" style="2" customWidth="1"/>
    <col min="11" max="13" width="11.85546875" style="2" customWidth="1"/>
    <col min="14" max="14" width="12" style="2" customWidth="1"/>
    <col min="15" max="15" width="11.140625" style="2" customWidth="1"/>
    <col min="16" max="16" width="10.28515625" style="2" customWidth="1"/>
    <col min="17" max="17" width="12.28515625" style="2" customWidth="1"/>
    <col min="18" max="18" width="11.28515625" style="2" customWidth="1"/>
    <col min="19" max="19" width="11" style="2" customWidth="1"/>
    <col min="20" max="20" width="11.85546875" style="2" customWidth="1"/>
    <col min="21" max="22" width="10.42578125" style="2" customWidth="1"/>
    <col min="23" max="16384" width="9.140625" style="2"/>
  </cols>
  <sheetData>
    <row r="1" spans="1:22" ht="15" customHeight="1">
      <c r="A1" s="15" t="s">
        <v>1</v>
      </c>
      <c r="B1" s="571" t="s">
        <v>0</v>
      </c>
      <c r="C1" s="571"/>
      <c r="D1" s="571"/>
      <c r="E1" s="571"/>
      <c r="F1" s="571"/>
      <c r="G1" s="571"/>
      <c r="H1" s="571"/>
      <c r="I1" s="571"/>
      <c r="J1" s="571"/>
      <c r="K1" s="571" t="s">
        <v>1</v>
      </c>
      <c r="L1" s="571"/>
      <c r="M1" s="15" t="s">
        <v>1</v>
      </c>
      <c r="N1" s="15" t="s">
        <v>1</v>
      </c>
      <c r="O1" s="15" t="s">
        <v>1</v>
      </c>
      <c r="P1" s="15" t="s">
        <v>1</v>
      </c>
      <c r="Q1" s="15" t="s">
        <v>1</v>
      </c>
      <c r="R1" s="15" t="s">
        <v>1</v>
      </c>
      <c r="S1" s="15" t="s">
        <v>1</v>
      </c>
      <c r="T1" s="15" t="s">
        <v>1</v>
      </c>
      <c r="U1" s="15" t="s">
        <v>1</v>
      </c>
      <c r="V1" s="15" t="s">
        <v>1</v>
      </c>
    </row>
    <row r="2" spans="1:22" ht="15" customHeight="1">
      <c r="A2" s="15" t="s">
        <v>1</v>
      </c>
      <c r="B2" s="601" t="s">
        <v>3</v>
      </c>
      <c r="C2" s="601"/>
      <c r="D2" s="601"/>
      <c r="E2" s="601"/>
      <c r="F2" s="601"/>
      <c r="G2" s="601"/>
      <c r="H2" s="601"/>
      <c r="I2" s="15" t="s">
        <v>1</v>
      </c>
      <c r="J2" s="15" t="s">
        <v>1</v>
      </c>
      <c r="K2" s="15" t="s">
        <v>1</v>
      </c>
      <c r="L2" s="15" t="s">
        <v>1</v>
      </c>
      <c r="M2" s="15" t="s">
        <v>1</v>
      </c>
      <c r="N2" s="15" t="s">
        <v>1</v>
      </c>
      <c r="O2" s="15" t="s">
        <v>1</v>
      </c>
      <c r="P2" s="15" t="s">
        <v>1</v>
      </c>
      <c r="Q2" s="15" t="s">
        <v>1</v>
      </c>
      <c r="R2" s="15" t="s">
        <v>1</v>
      </c>
      <c r="S2" s="15" t="s">
        <v>1</v>
      </c>
      <c r="T2" s="15" t="s">
        <v>1</v>
      </c>
      <c r="U2" s="15" t="s">
        <v>1</v>
      </c>
      <c r="V2" s="15" t="s">
        <v>1</v>
      </c>
    </row>
    <row r="3" spans="1:22" ht="15" customHeight="1">
      <c r="A3" s="15" t="s">
        <v>1</v>
      </c>
      <c r="B3" s="601" t="s">
        <v>5</v>
      </c>
      <c r="C3" s="601"/>
      <c r="D3" s="601"/>
      <c r="E3" s="601"/>
      <c r="F3" s="601"/>
      <c r="G3" s="601"/>
      <c r="H3" s="601"/>
      <c r="I3" s="15" t="s">
        <v>1</v>
      </c>
      <c r="J3" s="15" t="s">
        <v>1</v>
      </c>
      <c r="K3" s="15" t="s">
        <v>1</v>
      </c>
      <c r="L3" s="15" t="s">
        <v>1</v>
      </c>
      <c r="M3" s="15" t="s">
        <v>1</v>
      </c>
      <c r="N3" s="15" t="s">
        <v>1</v>
      </c>
      <c r="O3" s="15" t="s">
        <v>1</v>
      </c>
      <c r="P3" s="15" t="s">
        <v>1</v>
      </c>
      <c r="Q3" s="15" t="s">
        <v>1</v>
      </c>
      <c r="R3" s="15" t="s">
        <v>1</v>
      </c>
      <c r="S3" s="15" t="s">
        <v>1</v>
      </c>
      <c r="T3" s="15" t="s">
        <v>1</v>
      </c>
      <c r="U3" s="15" t="s">
        <v>1</v>
      </c>
      <c r="V3" s="15" t="s">
        <v>1</v>
      </c>
    </row>
    <row r="4" spans="1:22" ht="15" customHeight="1">
      <c r="A4" s="15" t="s">
        <v>1</v>
      </c>
      <c r="B4" s="601" t="s">
        <v>7</v>
      </c>
      <c r="C4" s="601"/>
      <c r="D4" s="601"/>
      <c r="E4" s="601"/>
      <c r="F4" s="601"/>
      <c r="G4" s="601"/>
      <c r="H4" s="601"/>
      <c r="I4" s="15" t="s">
        <v>1</v>
      </c>
      <c r="J4" s="15" t="s">
        <v>1</v>
      </c>
      <c r="K4" s="15" t="s">
        <v>1</v>
      </c>
      <c r="L4" s="15" t="s">
        <v>1</v>
      </c>
      <c r="M4" s="15" t="s">
        <v>1</v>
      </c>
      <c r="N4" s="15" t="s">
        <v>1</v>
      </c>
      <c r="O4" s="15" t="s">
        <v>1</v>
      </c>
      <c r="P4" s="15" t="s">
        <v>1</v>
      </c>
      <c r="Q4" s="15" t="s">
        <v>1</v>
      </c>
      <c r="R4" s="15" t="s">
        <v>1</v>
      </c>
      <c r="S4" s="15" t="s">
        <v>1</v>
      </c>
      <c r="T4" s="15" t="s">
        <v>1</v>
      </c>
      <c r="U4" s="15" t="s">
        <v>1</v>
      </c>
      <c r="V4" s="15" t="s">
        <v>1</v>
      </c>
    </row>
    <row r="5" spans="1:22" ht="15" customHeight="1">
      <c r="A5" s="15" t="s">
        <v>1</v>
      </c>
      <c r="B5" s="601" t="s">
        <v>9</v>
      </c>
      <c r="C5" s="601"/>
      <c r="D5" s="601"/>
      <c r="E5" s="601"/>
      <c r="F5" s="601"/>
      <c r="G5" s="601"/>
      <c r="H5" s="601"/>
      <c r="I5" s="15" t="s">
        <v>1</v>
      </c>
      <c r="J5" s="15" t="s">
        <v>1</v>
      </c>
      <c r="K5" s="15" t="s">
        <v>1</v>
      </c>
      <c r="L5" s="15" t="s">
        <v>1</v>
      </c>
      <c r="M5" s="15" t="s">
        <v>1</v>
      </c>
      <c r="N5" s="15" t="s">
        <v>1</v>
      </c>
      <c r="O5" s="15" t="s">
        <v>1</v>
      </c>
      <c r="P5" s="15" t="s">
        <v>1</v>
      </c>
      <c r="Q5" s="15" t="s">
        <v>1</v>
      </c>
      <c r="R5" s="15" t="s">
        <v>1</v>
      </c>
      <c r="S5" s="15" t="s">
        <v>1</v>
      </c>
      <c r="T5" s="15" t="s">
        <v>1</v>
      </c>
      <c r="U5" s="15" t="s">
        <v>1</v>
      </c>
      <c r="V5" s="15" t="s">
        <v>1</v>
      </c>
    </row>
    <row r="6" spans="1:22" ht="15" customHeight="1">
      <c r="A6" s="15" t="s">
        <v>1</v>
      </c>
      <c r="B6" s="601" t="s">
        <v>11</v>
      </c>
      <c r="C6" s="601"/>
      <c r="D6" s="601"/>
      <c r="E6" s="601"/>
      <c r="F6" s="601"/>
      <c r="G6" s="601"/>
      <c r="H6" s="601"/>
      <c r="I6" s="15" t="s">
        <v>1</v>
      </c>
      <c r="J6" s="15" t="s">
        <v>1</v>
      </c>
      <c r="K6" s="15" t="s">
        <v>1</v>
      </c>
      <c r="L6" s="15" t="s">
        <v>1</v>
      </c>
      <c r="M6" s="15" t="s">
        <v>1</v>
      </c>
      <c r="N6" s="15" t="s">
        <v>1</v>
      </c>
      <c r="O6" s="15" t="s">
        <v>1</v>
      </c>
      <c r="P6" s="15" t="s">
        <v>1</v>
      </c>
      <c r="Q6" s="15" t="s">
        <v>1</v>
      </c>
      <c r="R6" s="15" t="s">
        <v>1</v>
      </c>
      <c r="S6" s="15" t="s">
        <v>1</v>
      </c>
      <c r="T6" s="15" t="s">
        <v>1</v>
      </c>
      <c r="U6" s="15" t="s">
        <v>1</v>
      </c>
      <c r="V6" s="15" t="s">
        <v>1</v>
      </c>
    </row>
    <row r="7" spans="1:22" ht="15" customHeight="1">
      <c r="A7" s="15" t="s">
        <v>1</v>
      </c>
      <c r="B7" s="601" t="s">
        <v>13</v>
      </c>
      <c r="C7" s="601"/>
      <c r="D7" s="601"/>
      <c r="E7" s="601"/>
      <c r="F7" s="601"/>
      <c r="G7" s="601"/>
      <c r="H7" s="601"/>
      <c r="I7" s="15" t="s">
        <v>1</v>
      </c>
      <c r="J7" s="15" t="s">
        <v>1</v>
      </c>
      <c r="K7" s="15" t="s">
        <v>1</v>
      </c>
      <c r="L7" s="15" t="s">
        <v>1</v>
      </c>
      <c r="M7" s="15" t="s">
        <v>1</v>
      </c>
      <c r="N7" s="15" t="s">
        <v>1</v>
      </c>
      <c r="O7" s="15" t="s">
        <v>1</v>
      </c>
      <c r="P7" s="15" t="s">
        <v>1</v>
      </c>
      <c r="Q7" s="15" t="s">
        <v>1</v>
      </c>
      <c r="R7" s="15" t="s">
        <v>1</v>
      </c>
      <c r="S7" s="15" t="s">
        <v>1</v>
      </c>
      <c r="T7" s="15" t="s">
        <v>1</v>
      </c>
      <c r="U7" s="15" t="s">
        <v>1</v>
      </c>
      <c r="V7" s="15" t="s">
        <v>1</v>
      </c>
    </row>
    <row r="8" spans="1:22" ht="15" customHeight="1">
      <c r="A8" s="15" t="s">
        <v>1</v>
      </c>
      <c r="B8" s="15" t="s">
        <v>1</v>
      </c>
      <c r="C8" s="15" t="s">
        <v>1</v>
      </c>
      <c r="D8" s="15" t="s">
        <v>1</v>
      </c>
      <c r="E8" s="15" t="s">
        <v>1</v>
      </c>
      <c r="F8" s="15" t="s">
        <v>1</v>
      </c>
      <c r="G8" s="15" t="s">
        <v>1</v>
      </c>
      <c r="H8" s="15" t="s">
        <v>1</v>
      </c>
      <c r="I8" s="15" t="s">
        <v>1</v>
      </c>
      <c r="J8" s="15" t="s">
        <v>1</v>
      </c>
      <c r="K8" s="15" t="s">
        <v>1</v>
      </c>
      <c r="L8" s="15" t="s">
        <v>1</v>
      </c>
      <c r="M8" s="15" t="s">
        <v>1</v>
      </c>
      <c r="N8" s="15" t="s">
        <v>1</v>
      </c>
      <c r="O8" s="15" t="s">
        <v>1</v>
      </c>
      <c r="P8" s="15" t="s">
        <v>1</v>
      </c>
      <c r="Q8" s="15" t="s">
        <v>1</v>
      </c>
      <c r="R8" s="15" t="s">
        <v>1</v>
      </c>
      <c r="S8" s="15" t="s">
        <v>1</v>
      </c>
      <c r="T8" s="15" t="s">
        <v>1</v>
      </c>
      <c r="U8" s="15" t="s">
        <v>1</v>
      </c>
      <c r="V8" s="15" t="s">
        <v>1</v>
      </c>
    </row>
    <row r="9" spans="1:22" ht="18.75" customHeight="1">
      <c r="A9" s="15" t="s">
        <v>1</v>
      </c>
      <c r="B9" s="604" t="s">
        <v>331</v>
      </c>
      <c r="C9" s="604"/>
      <c r="D9" s="604"/>
      <c r="E9" s="604"/>
      <c r="F9" s="604"/>
      <c r="G9" s="604"/>
      <c r="H9" s="604"/>
      <c r="I9" s="604"/>
      <c r="J9" s="604"/>
      <c r="K9" s="604"/>
      <c r="L9" s="604"/>
      <c r="M9" s="604"/>
      <c r="N9" s="604"/>
      <c r="O9" s="604"/>
      <c r="P9" s="604"/>
      <c r="Q9" s="604"/>
      <c r="R9" s="604"/>
      <c r="S9" s="604"/>
      <c r="T9" s="604"/>
      <c r="U9" s="604"/>
      <c r="V9" s="604"/>
    </row>
    <row r="10" spans="1:22" ht="15.75" customHeight="1">
      <c r="A10" s="15" t="s">
        <v>1</v>
      </c>
      <c r="B10" s="4" t="s">
        <v>1</v>
      </c>
      <c r="C10" s="4" t="s">
        <v>1</v>
      </c>
      <c r="D10" s="4" t="s">
        <v>1</v>
      </c>
      <c r="E10" s="15" t="s">
        <v>1</v>
      </c>
      <c r="F10" s="15" t="s">
        <v>1</v>
      </c>
      <c r="G10" s="15" t="s">
        <v>1</v>
      </c>
      <c r="H10" s="15" t="s">
        <v>1</v>
      </c>
      <c r="I10" s="15" t="s">
        <v>1</v>
      </c>
      <c r="J10" s="15" t="s">
        <v>1</v>
      </c>
      <c r="K10" s="15" t="s">
        <v>1</v>
      </c>
      <c r="L10" s="15" t="s">
        <v>1</v>
      </c>
      <c r="M10" s="15" t="s">
        <v>1</v>
      </c>
      <c r="N10" s="15" t="s">
        <v>1</v>
      </c>
      <c r="O10" s="15" t="s">
        <v>1</v>
      </c>
      <c r="P10" s="15" t="s">
        <v>1</v>
      </c>
      <c r="Q10" s="15" t="s">
        <v>1</v>
      </c>
      <c r="R10" s="15" t="s">
        <v>1</v>
      </c>
      <c r="S10" s="15" t="s">
        <v>1</v>
      </c>
      <c r="T10" s="15" t="s">
        <v>1</v>
      </c>
      <c r="U10" s="15" t="s">
        <v>1</v>
      </c>
      <c r="V10" s="4" t="s">
        <v>332</v>
      </c>
    </row>
    <row r="11" spans="1:22" ht="15.75" customHeight="1">
      <c r="A11" s="15" t="s">
        <v>1</v>
      </c>
      <c r="B11" s="605" t="s">
        <v>18</v>
      </c>
      <c r="C11" s="605"/>
      <c r="D11" s="605"/>
      <c r="E11" s="605"/>
      <c r="F11" s="605"/>
      <c r="G11" s="605"/>
      <c r="H11" s="605"/>
      <c r="I11" s="605"/>
      <c r="J11" s="605"/>
      <c r="K11" s="605"/>
      <c r="L11" s="605"/>
      <c r="M11" s="605"/>
      <c r="N11" s="605"/>
      <c r="O11" s="605"/>
      <c r="P11" s="605"/>
      <c r="Q11" s="605"/>
      <c r="R11" s="605"/>
      <c r="S11" s="605"/>
      <c r="T11" s="605"/>
      <c r="U11" s="15" t="s">
        <v>1</v>
      </c>
      <c r="V11" s="15" t="s">
        <v>1</v>
      </c>
    </row>
    <row r="12" spans="1:22" ht="15.75" customHeight="1">
      <c r="A12" s="15" t="s">
        <v>1</v>
      </c>
      <c r="B12" s="605" t="s">
        <v>19</v>
      </c>
      <c r="C12" s="605"/>
      <c r="D12" s="605"/>
      <c r="E12" s="605"/>
      <c r="F12" s="605"/>
      <c r="G12" s="605"/>
      <c r="H12" s="605"/>
      <c r="I12" s="605"/>
      <c r="J12" s="605"/>
      <c r="K12" s="605"/>
      <c r="L12" s="605"/>
      <c r="M12" s="605"/>
      <c r="N12" s="605"/>
      <c r="O12" s="605"/>
      <c r="P12" s="605"/>
      <c r="Q12" s="605"/>
      <c r="R12" s="605"/>
      <c r="S12" s="605"/>
      <c r="T12" s="605"/>
      <c r="U12" s="15" t="s">
        <v>1</v>
      </c>
      <c r="V12" s="15" t="s">
        <v>1</v>
      </c>
    </row>
    <row r="13" spans="1:22" ht="15.75" customHeight="1">
      <c r="A13" s="15" t="s">
        <v>1</v>
      </c>
      <c r="B13" s="605" t="s">
        <v>20</v>
      </c>
      <c r="C13" s="605"/>
      <c r="D13" s="605"/>
      <c r="E13" s="605"/>
      <c r="F13" s="605"/>
      <c r="G13" s="605"/>
      <c r="H13" s="605"/>
      <c r="I13" s="605"/>
      <c r="J13" s="605"/>
      <c r="K13" s="605"/>
      <c r="L13" s="605"/>
      <c r="M13" s="605"/>
      <c r="N13" s="605"/>
      <c r="O13" s="605"/>
      <c r="P13" s="605"/>
      <c r="Q13" s="605"/>
      <c r="R13" s="605"/>
      <c r="S13" s="605"/>
      <c r="T13" s="605"/>
      <c r="U13" s="15" t="s">
        <v>1</v>
      </c>
      <c r="V13" s="15" t="s">
        <v>1</v>
      </c>
    </row>
    <row r="14" spans="1:22" ht="15" customHeight="1">
      <c r="A14" s="6" t="s">
        <v>1</v>
      </c>
      <c r="B14" s="658" t="s">
        <v>21</v>
      </c>
      <c r="C14" s="665" t="s">
        <v>22</v>
      </c>
      <c r="D14" s="666"/>
      <c r="E14" s="658" t="s">
        <v>79</v>
      </c>
      <c r="F14" s="660" t="s">
        <v>90</v>
      </c>
      <c r="G14" s="663"/>
      <c r="H14" s="661"/>
      <c r="I14" s="660" t="s">
        <v>91</v>
      </c>
      <c r="J14" s="663"/>
      <c r="K14" s="661"/>
      <c r="L14" s="660" t="s">
        <v>92</v>
      </c>
      <c r="M14" s="663"/>
      <c r="N14" s="661"/>
      <c r="O14" s="660" t="s">
        <v>92</v>
      </c>
      <c r="P14" s="663"/>
      <c r="Q14" s="661"/>
      <c r="R14" s="660" t="s">
        <v>92</v>
      </c>
      <c r="S14" s="663"/>
      <c r="T14" s="661"/>
      <c r="U14" s="22" t="s">
        <v>92</v>
      </c>
      <c r="V14" s="22" t="s">
        <v>92</v>
      </c>
    </row>
    <row r="15" spans="1:22" ht="26.25" customHeight="1">
      <c r="A15" s="6" t="s">
        <v>1</v>
      </c>
      <c r="B15" s="659"/>
      <c r="C15" s="669"/>
      <c r="D15" s="670"/>
      <c r="E15" s="659"/>
      <c r="F15" s="22" t="s">
        <v>93</v>
      </c>
      <c r="G15" s="22" t="s">
        <v>94</v>
      </c>
      <c r="H15" s="22" t="s">
        <v>212</v>
      </c>
      <c r="I15" s="22" t="s">
        <v>93</v>
      </c>
      <c r="J15" s="22" t="s">
        <v>95</v>
      </c>
      <c r="K15" s="22" t="s">
        <v>212</v>
      </c>
      <c r="L15" s="22" t="s">
        <v>93</v>
      </c>
      <c r="M15" s="22" t="s">
        <v>94</v>
      </c>
      <c r="N15" s="22" t="s">
        <v>212</v>
      </c>
      <c r="O15" s="22" t="s">
        <v>93</v>
      </c>
      <c r="P15" s="22" t="s">
        <v>94</v>
      </c>
      <c r="Q15" s="22" t="s">
        <v>212</v>
      </c>
      <c r="R15" s="22" t="s">
        <v>93</v>
      </c>
      <c r="S15" s="22" t="s">
        <v>94</v>
      </c>
      <c r="T15" s="22" t="s">
        <v>212</v>
      </c>
      <c r="U15" s="22" t="s">
        <v>93</v>
      </c>
      <c r="V15" s="22" t="s">
        <v>93</v>
      </c>
    </row>
    <row r="16" spans="1:22" ht="25.5" customHeight="1">
      <c r="A16" s="6" t="s">
        <v>1</v>
      </c>
      <c r="B16" s="22" t="s">
        <v>97</v>
      </c>
      <c r="C16" s="660" t="s">
        <v>98</v>
      </c>
      <c r="D16" s="661"/>
      <c r="E16" s="22" t="s">
        <v>99</v>
      </c>
      <c r="F16" s="22">
        <v>1</v>
      </c>
      <c r="G16" s="22">
        <v>2</v>
      </c>
      <c r="H16" s="22" t="s">
        <v>213</v>
      </c>
      <c r="I16" s="22">
        <v>4</v>
      </c>
      <c r="J16" s="22">
        <v>5</v>
      </c>
      <c r="K16" s="22" t="s">
        <v>214</v>
      </c>
      <c r="L16" s="22">
        <v>7</v>
      </c>
      <c r="M16" s="22">
        <v>8</v>
      </c>
      <c r="N16" s="22" t="s">
        <v>215</v>
      </c>
      <c r="O16" s="22">
        <v>10</v>
      </c>
      <c r="P16" s="22">
        <v>11</v>
      </c>
      <c r="Q16" s="22" t="s">
        <v>216</v>
      </c>
      <c r="R16" s="22">
        <v>13</v>
      </c>
      <c r="S16" s="22">
        <v>14</v>
      </c>
      <c r="T16" s="22" t="s">
        <v>217</v>
      </c>
      <c r="U16" s="22">
        <v>16</v>
      </c>
      <c r="V16" s="22">
        <v>17</v>
      </c>
    </row>
    <row r="17" spans="1:22" ht="12" customHeight="1">
      <c r="A17" s="6" t="s">
        <v>1</v>
      </c>
      <c r="B17" s="33" t="s">
        <v>246</v>
      </c>
      <c r="C17" s="583" t="s">
        <v>333</v>
      </c>
      <c r="D17" s="585"/>
      <c r="E17" s="22" t="s">
        <v>334</v>
      </c>
      <c r="F17" s="25"/>
      <c r="G17" s="25"/>
      <c r="H17" s="25"/>
      <c r="I17" s="25"/>
      <c r="J17" s="25"/>
      <c r="K17" s="25"/>
      <c r="L17" s="25"/>
      <c r="M17" s="25"/>
      <c r="N17" s="25"/>
      <c r="O17" s="25"/>
      <c r="P17" s="25"/>
      <c r="Q17" s="25"/>
      <c r="R17" s="25"/>
      <c r="S17" s="25"/>
      <c r="T17" s="25"/>
      <c r="U17" s="25"/>
      <c r="V17" s="25"/>
    </row>
    <row r="18" spans="1:22" ht="12" customHeight="1">
      <c r="A18" s="6" t="s">
        <v>1</v>
      </c>
      <c r="B18" s="8" t="s">
        <v>252</v>
      </c>
      <c r="C18" s="704" t="s">
        <v>335</v>
      </c>
      <c r="D18" s="705"/>
      <c r="E18" s="13" t="s">
        <v>336</v>
      </c>
      <c r="F18" s="26"/>
      <c r="G18" s="26"/>
      <c r="H18" s="26"/>
      <c r="I18" s="26"/>
      <c r="J18" s="26"/>
      <c r="K18" s="26"/>
      <c r="L18" s="26"/>
      <c r="M18" s="26"/>
      <c r="N18" s="26"/>
      <c r="O18" s="26"/>
      <c r="P18" s="26"/>
      <c r="Q18" s="26"/>
      <c r="R18" s="26"/>
      <c r="S18" s="26"/>
      <c r="T18" s="26"/>
      <c r="U18" s="25"/>
      <c r="V18" s="25"/>
    </row>
    <row r="19" spans="1:22" ht="12" customHeight="1">
      <c r="A19" s="6" t="s">
        <v>1</v>
      </c>
      <c r="B19" s="698" t="s">
        <v>258</v>
      </c>
      <c r="C19" s="704" t="s">
        <v>337</v>
      </c>
      <c r="D19" s="705"/>
      <c r="E19" s="13" t="s">
        <v>338</v>
      </c>
      <c r="F19" s="26"/>
      <c r="G19" s="26"/>
      <c r="H19" s="26"/>
      <c r="I19" s="26"/>
      <c r="J19" s="26"/>
      <c r="K19" s="26"/>
      <c r="L19" s="26"/>
      <c r="M19" s="26"/>
      <c r="N19" s="26"/>
      <c r="O19" s="26"/>
      <c r="P19" s="26"/>
      <c r="Q19" s="26"/>
      <c r="R19" s="26"/>
      <c r="S19" s="26"/>
      <c r="T19" s="26"/>
      <c r="U19" s="25"/>
      <c r="V19" s="25"/>
    </row>
    <row r="20" spans="1:22" ht="12" customHeight="1">
      <c r="A20" s="6" t="s">
        <v>1</v>
      </c>
      <c r="B20" s="699"/>
      <c r="C20" s="704" t="s">
        <v>339</v>
      </c>
      <c r="D20" s="705"/>
      <c r="E20" s="13" t="s">
        <v>338</v>
      </c>
      <c r="F20" s="26"/>
      <c r="G20" s="26"/>
      <c r="H20" s="26"/>
      <c r="I20" s="26"/>
      <c r="J20" s="26"/>
      <c r="K20" s="26"/>
      <c r="L20" s="26"/>
      <c r="M20" s="26"/>
      <c r="N20" s="26"/>
      <c r="O20" s="26"/>
      <c r="P20" s="26"/>
      <c r="Q20" s="26"/>
      <c r="R20" s="26"/>
      <c r="S20" s="26"/>
      <c r="T20" s="26"/>
      <c r="U20" s="25"/>
      <c r="V20" s="25"/>
    </row>
    <row r="21" spans="1:22" ht="12" customHeight="1">
      <c r="A21" s="6" t="s">
        <v>1</v>
      </c>
      <c r="B21" s="699"/>
      <c r="C21" s="704" t="s">
        <v>340</v>
      </c>
      <c r="D21" s="705"/>
      <c r="E21" s="13" t="s">
        <v>338</v>
      </c>
      <c r="F21" s="26"/>
      <c r="G21" s="26"/>
      <c r="H21" s="26"/>
      <c r="I21" s="26"/>
      <c r="J21" s="26"/>
      <c r="K21" s="26"/>
      <c r="L21" s="26"/>
      <c r="M21" s="26"/>
      <c r="N21" s="26"/>
      <c r="O21" s="26"/>
      <c r="P21" s="26"/>
      <c r="Q21" s="26"/>
      <c r="R21" s="26"/>
      <c r="S21" s="26"/>
      <c r="T21" s="26"/>
      <c r="U21" s="25"/>
      <c r="V21" s="25"/>
    </row>
    <row r="22" spans="1:22" ht="12" customHeight="1">
      <c r="A22" s="6" t="s">
        <v>1</v>
      </c>
      <c r="B22" s="700"/>
      <c r="C22" s="583" t="s">
        <v>341</v>
      </c>
      <c r="D22" s="585"/>
      <c r="E22" s="22" t="s">
        <v>338</v>
      </c>
      <c r="F22" s="26" t="s">
        <v>1</v>
      </c>
      <c r="G22" s="26" t="s">
        <v>1</v>
      </c>
      <c r="H22" s="26" t="s">
        <v>1</v>
      </c>
      <c r="I22" s="26" t="s">
        <v>1</v>
      </c>
      <c r="J22" s="26" t="s">
        <v>1</v>
      </c>
      <c r="K22" s="26" t="s">
        <v>1</v>
      </c>
      <c r="L22" s="26" t="s">
        <v>1</v>
      </c>
      <c r="M22" s="26" t="s">
        <v>1</v>
      </c>
      <c r="N22" s="26" t="s">
        <v>1</v>
      </c>
      <c r="O22" s="26" t="s">
        <v>1</v>
      </c>
      <c r="P22" s="26" t="s">
        <v>1</v>
      </c>
      <c r="Q22" s="26" t="s">
        <v>1</v>
      </c>
      <c r="R22" s="26" t="s">
        <v>1</v>
      </c>
      <c r="S22" s="26" t="s">
        <v>1</v>
      </c>
      <c r="T22" s="26" t="s">
        <v>1</v>
      </c>
      <c r="U22" s="26" t="s">
        <v>1</v>
      </c>
      <c r="V22" s="26" t="s">
        <v>1</v>
      </c>
    </row>
    <row r="23" spans="1:22" ht="12" customHeight="1">
      <c r="A23" s="6" t="s">
        <v>1</v>
      </c>
      <c r="B23" s="698" t="s">
        <v>229</v>
      </c>
      <c r="C23" s="701" t="s">
        <v>342</v>
      </c>
      <c r="D23" s="6" t="s">
        <v>343</v>
      </c>
      <c r="E23" s="13" t="s">
        <v>338</v>
      </c>
      <c r="F23" s="26"/>
      <c r="G23" s="26"/>
      <c r="H23" s="26"/>
      <c r="I23" s="26"/>
      <c r="J23" s="26"/>
      <c r="K23" s="26"/>
      <c r="L23" s="26"/>
      <c r="M23" s="26"/>
      <c r="N23" s="26"/>
      <c r="O23" s="26"/>
      <c r="P23" s="26"/>
      <c r="Q23" s="26"/>
      <c r="R23" s="26"/>
      <c r="S23" s="26"/>
      <c r="T23" s="26"/>
      <c r="U23" s="26"/>
      <c r="V23" s="26"/>
    </row>
    <row r="24" spans="1:22" ht="12" customHeight="1">
      <c r="A24" s="6" t="s">
        <v>1</v>
      </c>
      <c r="B24" s="699"/>
      <c r="C24" s="702"/>
      <c r="D24" s="6" t="s">
        <v>344</v>
      </c>
      <c r="E24" s="13" t="s">
        <v>338</v>
      </c>
      <c r="F24" s="26"/>
      <c r="G24" s="26"/>
      <c r="H24" s="26"/>
      <c r="I24" s="26"/>
      <c r="J24" s="26"/>
      <c r="K24" s="26"/>
      <c r="L24" s="26"/>
      <c r="M24" s="26"/>
      <c r="N24" s="26"/>
      <c r="O24" s="26"/>
      <c r="P24" s="26"/>
      <c r="Q24" s="26"/>
      <c r="R24" s="26"/>
      <c r="S24" s="26"/>
      <c r="T24" s="26"/>
      <c r="U24" s="26"/>
      <c r="V24" s="26"/>
    </row>
    <row r="25" spans="1:22" ht="12" customHeight="1">
      <c r="A25" s="6" t="s">
        <v>1</v>
      </c>
      <c r="B25" s="700"/>
      <c r="C25" s="703"/>
      <c r="D25" s="6" t="s">
        <v>345</v>
      </c>
      <c r="E25" s="13" t="s">
        <v>338</v>
      </c>
      <c r="F25" s="26"/>
      <c r="G25" s="26"/>
      <c r="H25" s="26"/>
      <c r="I25" s="26"/>
      <c r="J25" s="26"/>
      <c r="K25" s="26"/>
      <c r="L25" s="26"/>
      <c r="M25" s="26"/>
      <c r="N25" s="26"/>
      <c r="O25" s="26"/>
      <c r="P25" s="26"/>
      <c r="Q25" s="26"/>
      <c r="R25" s="26"/>
      <c r="S25" s="26"/>
      <c r="T25" s="26"/>
      <c r="U25" s="26"/>
      <c r="V25" s="26"/>
    </row>
    <row r="26" spans="1:22" ht="12" customHeight="1">
      <c r="A26" s="6" t="s">
        <v>1</v>
      </c>
      <c r="B26" s="698" t="s">
        <v>231</v>
      </c>
      <c r="C26" s="701" t="s">
        <v>346</v>
      </c>
      <c r="D26" s="6" t="s">
        <v>343</v>
      </c>
      <c r="E26" s="13" t="s">
        <v>338</v>
      </c>
      <c r="F26" s="25"/>
      <c r="G26" s="25"/>
      <c r="H26" s="26"/>
      <c r="I26" s="25"/>
      <c r="J26" s="25"/>
      <c r="K26" s="26"/>
      <c r="L26" s="25"/>
      <c r="M26" s="25"/>
      <c r="N26" s="26"/>
      <c r="O26" s="25"/>
      <c r="P26" s="25"/>
      <c r="Q26" s="26"/>
      <c r="R26" s="25"/>
      <c r="S26" s="25"/>
      <c r="T26" s="26"/>
      <c r="U26" s="25"/>
      <c r="V26" s="25"/>
    </row>
    <row r="27" spans="1:22" ht="12" customHeight="1">
      <c r="A27" s="6" t="s">
        <v>1</v>
      </c>
      <c r="B27" s="699"/>
      <c r="C27" s="702"/>
      <c r="D27" s="6" t="s">
        <v>344</v>
      </c>
      <c r="E27" s="13" t="s">
        <v>338</v>
      </c>
      <c r="F27" s="25"/>
      <c r="G27" s="25"/>
      <c r="H27" s="26"/>
      <c r="I27" s="25"/>
      <c r="J27" s="25"/>
      <c r="K27" s="26"/>
      <c r="L27" s="25"/>
      <c r="M27" s="25"/>
      <c r="N27" s="26"/>
      <c r="O27" s="25"/>
      <c r="P27" s="25"/>
      <c r="Q27" s="26"/>
      <c r="R27" s="25"/>
      <c r="S27" s="25"/>
      <c r="T27" s="26"/>
      <c r="U27" s="25"/>
      <c r="V27" s="25"/>
    </row>
    <row r="28" spans="1:22" ht="12" customHeight="1">
      <c r="A28" s="6" t="s">
        <v>1</v>
      </c>
      <c r="B28" s="700"/>
      <c r="C28" s="703"/>
      <c r="D28" s="6" t="s">
        <v>345</v>
      </c>
      <c r="E28" s="13" t="s">
        <v>338</v>
      </c>
      <c r="F28" s="25"/>
      <c r="G28" s="25"/>
      <c r="H28" s="26"/>
      <c r="I28" s="25"/>
      <c r="J28" s="25"/>
      <c r="K28" s="26"/>
      <c r="L28" s="25"/>
      <c r="M28" s="25"/>
      <c r="N28" s="26"/>
      <c r="O28" s="25"/>
      <c r="P28" s="25"/>
      <c r="Q28" s="26"/>
      <c r="R28" s="25"/>
      <c r="S28" s="25"/>
      <c r="T28" s="26"/>
      <c r="U28" s="25"/>
      <c r="V28" s="25"/>
    </row>
    <row r="29" spans="1:22" ht="12" customHeight="1">
      <c r="A29" s="6" t="s">
        <v>1</v>
      </c>
      <c r="B29" s="698" t="s">
        <v>261</v>
      </c>
      <c r="C29" s="701" t="s">
        <v>347</v>
      </c>
      <c r="D29" s="6" t="s">
        <v>343</v>
      </c>
      <c r="E29" s="13" t="s">
        <v>338</v>
      </c>
      <c r="F29" s="26"/>
      <c r="G29" s="26"/>
      <c r="H29" s="26"/>
      <c r="I29" s="26"/>
      <c r="J29" s="26"/>
      <c r="K29" s="26"/>
      <c r="L29" s="26"/>
      <c r="M29" s="26"/>
      <c r="N29" s="26"/>
      <c r="O29" s="26"/>
      <c r="P29" s="26"/>
      <c r="Q29" s="26"/>
      <c r="R29" s="26"/>
      <c r="S29" s="26"/>
      <c r="T29" s="26"/>
      <c r="U29" s="26"/>
      <c r="V29" s="26"/>
    </row>
    <row r="30" spans="1:22" ht="12" customHeight="1">
      <c r="A30" s="6" t="s">
        <v>1</v>
      </c>
      <c r="B30" s="699"/>
      <c r="C30" s="702"/>
      <c r="D30" s="6" t="s">
        <v>344</v>
      </c>
      <c r="E30" s="13" t="s">
        <v>338</v>
      </c>
      <c r="F30" s="26"/>
      <c r="G30" s="26"/>
      <c r="H30" s="26"/>
      <c r="I30" s="26"/>
      <c r="J30" s="26"/>
      <c r="K30" s="26"/>
      <c r="L30" s="26"/>
      <c r="M30" s="26"/>
      <c r="N30" s="26"/>
      <c r="O30" s="26"/>
      <c r="P30" s="26"/>
      <c r="Q30" s="26"/>
      <c r="R30" s="26"/>
      <c r="S30" s="26"/>
      <c r="T30" s="26"/>
      <c r="U30" s="26"/>
      <c r="V30" s="26"/>
    </row>
    <row r="31" spans="1:22" ht="12" customHeight="1">
      <c r="A31" s="6" t="s">
        <v>1</v>
      </c>
      <c r="B31" s="700"/>
      <c r="C31" s="703"/>
      <c r="D31" s="6" t="s">
        <v>345</v>
      </c>
      <c r="E31" s="13" t="s">
        <v>338</v>
      </c>
      <c r="F31" s="26"/>
      <c r="G31" s="26"/>
      <c r="H31" s="26"/>
      <c r="I31" s="26"/>
      <c r="J31" s="26"/>
      <c r="K31" s="26"/>
      <c r="L31" s="26"/>
      <c r="M31" s="26"/>
      <c r="N31" s="26"/>
      <c r="O31" s="26"/>
      <c r="P31" s="26"/>
      <c r="Q31" s="26"/>
      <c r="R31" s="26"/>
      <c r="S31" s="26"/>
      <c r="T31" s="26"/>
      <c r="U31" s="26"/>
      <c r="V31" s="26"/>
    </row>
    <row r="32" spans="1:22" ht="12" customHeight="1">
      <c r="A32" s="6" t="s">
        <v>1</v>
      </c>
      <c r="B32" s="698" t="s">
        <v>348</v>
      </c>
      <c r="C32" s="701" t="s">
        <v>349</v>
      </c>
      <c r="D32" s="6" t="s">
        <v>343</v>
      </c>
      <c r="E32" s="13" t="s">
        <v>338</v>
      </c>
      <c r="F32" s="26"/>
      <c r="G32" s="26"/>
      <c r="H32" s="26"/>
      <c r="I32" s="26"/>
      <c r="J32" s="26"/>
      <c r="K32" s="26"/>
      <c r="L32" s="26"/>
      <c r="M32" s="26"/>
      <c r="N32" s="26"/>
      <c r="O32" s="26"/>
      <c r="P32" s="26"/>
      <c r="Q32" s="26"/>
      <c r="R32" s="26"/>
      <c r="S32" s="26"/>
      <c r="T32" s="26"/>
      <c r="U32" s="26"/>
      <c r="V32" s="26"/>
    </row>
    <row r="33" spans="1:22" ht="12" customHeight="1">
      <c r="A33" s="6" t="s">
        <v>1</v>
      </c>
      <c r="B33" s="699"/>
      <c r="C33" s="702"/>
      <c r="D33" s="6" t="s">
        <v>344</v>
      </c>
      <c r="E33" s="13" t="s">
        <v>338</v>
      </c>
      <c r="F33" s="26"/>
      <c r="G33" s="26"/>
      <c r="H33" s="26"/>
      <c r="I33" s="26"/>
      <c r="J33" s="26"/>
      <c r="K33" s="26"/>
      <c r="L33" s="26"/>
      <c r="M33" s="26"/>
      <c r="N33" s="26"/>
      <c r="O33" s="26"/>
      <c r="P33" s="26"/>
      <c r="Q33" s="26"/>
      <c r="R33" s="26"/>
      <c r="S33" s="26"/>
      <c r="T33" s="26"/>
      <c r="U33" s="26"/>
      <c r="V33" s="26"/>
    </row>
    <row r="34" spans="1:22" ht="12" customHeight="1">
      <c r="A34" s="6" t="s">
        <v>1</v>
      </c>
      <c r="B34" s="700"/>
      <c r="C34" s="703"/>
      <c r="D34" s="6" t="s">
        <v>345</v>
      </c>
      <c r="E34" s="13" t="s">
        <v>338</v>
      </c>
      <c r="F34" s="26"/>
      <c r="G34" s="26"/>
      <c r="H34" s="26"/>
      <c r="I34" s="26"/>
      <c r="J34" s="26"/>
      <c r="K34" s="26"/>
      <c r="L34" s="26"/>
      <c r="M34" s="26"/>
      <c r="N34" s="26"/>
      <c r="O34" s="26"/>
      <c r="P34" s="26"/>
      <c r="Q34" s="26"/>
      <c r="R34" s="26"/>
      <c r="S34" s="26"/>
      <c r="T34" s="26"/>
      <c r="U34" s="26"/>
      <c r="V34" s="26"/>
    </row>
    <row r="35" spans="1:22" ht="12" customHeight="1">
      <c r="A35" s="6" t="s">
        <v>1</v>
      </c>
      <c r="B35" s="698" t="s">
        <v>350</v>
      </c>
      <c r="C35" s="701" t="s">
        <v>351</v>
      </c>
      <c r="D35" s="6" t="s">
        <v>343</v>
      </c>
      <c r="E35" s="13" t="s">
        <v>338</v>
      </c>
      <c r="F35" s="26"/>
      <c r="G35" s="26"/>
      <c r="H35" s="26"/>
      <c r="I35" s="26"/>
      <c r="J35" s="26"/>
      <c r="K35" s="26"/>
      <c r="L35" s="26"/>
      <c r="M35" s="26"/>
      <c r="N35" s="26"/>
      <c r="O35" s="26"/>
      <c r="P35" s="26"/>
      <c r="Q35" s="26"/>
      <c r="R35" s="26"/>
      <c r="S35" s="26"/>
      <c r="T35" s="26"/>
      <c r="U35" s="26"/>
      <c r="V35" s="26"/>
    </row>
    <row r="36" spans="1:22" ht="12" customHeight="1">
      <c r="A36" s="6" t="s">
        <v>1</v>
      </c>
      <c r="B36" s="699"/>
      <c r="C36" s="702"/>
      <c r="D36" s="6" t="s">
        <v>344</v>
      </c>
      <c r="E36" s="13" t="s">
        <v>338</v>
      </c>
      <c r="F36" s="26"/>
      <c r="G36" s="26"/>
      <c r="H36" s="26"/>
      <c r="I36" s="26"/>
      <c r="J36" s="26"/>
      <c r="K36" s="26"/>
      <c r="L36" s="26"/>
      <c r="M36" s="26"/>
      <c r="N36" s="26"/>
      <c r="O36" s="26"/>
      <c r="P36" s="26"/>
      <c r="Q36" s="26"/>
      <c r="R36" s="26"/>
      <c r="S36" s="26"/>
      <c r="T36" s="26"/>
      <c r="U36" s="26"/>
      <c r="V36" s="26"/>
    </row>
    <row r="37" spans="1:22" ht="12" customHeight="1">
      <c r="A37" s="6" t="s">
        <v>1</v>
      </c>
      <c r="B37" s="700"/>
      <c r="C37" s="703"/>
      <c r="D37" s="6" t="s">
        <v>345</v>
      </c>
      <c r="E37" s="13" t="s">
        <v>338</v>
      </c>
      <c r="F37" s="26"/>
      <c r="G37" s="26"/>
      <c r="H37" s="26"/>
      <c r="I37" s="26"/>
      <c r="J37" s="26"/>
      <c r="K37" s="26"/>
      <c r="L37" s="26"/>
      <c r="M37" s="26"/>
      <c r="N37" s="26"/>
      <c r="O37" s="26"/>
      <c r="P37" s="26"/>
      <c r="Q37" s="26"/>
      <c r="R37" s="26"/>
      <c r="S37" s="26"/>
      <c r="T37" s="26"/>
      <c r="U37" s="26"/>
      <c r="V37" s="26"/>
    </row>
    <row r="38" spans="1:22" ht="12" customHeight="1">
      <c r="A38" s="6" t="s">
        <v>1</v>
      </c>
      <c r="B38" s="698" t="s">
        <v>352</v>
      </c>
      <c r="C38" s="701" t="s">
        <v>353</v>
      </c>
      <c r="D38" s="6" t="s">
        <v>343</v>
      </c>
      <c r="E38" s="13" t="s">
        <v>338</v>
      </c>
      <c r="F38" s="25"/>
      <c r="G38" s="25"/>
      <c r="H38" s="26"/>
      <c r="I38" s="25"/>
      <c r="J38" s="25"/>
      <c r="K38" s="26"/>
      <c r="L38" s="25"/>
      <c r="M38" s="25"/>
      <c r="N38" s="26"/>
      <c r="O38" s="25"/>
      <c r="P38" s="25"/>
      <c r="Q38" s="26"/>
      <c r="R38" s="25"/>
      <c r="S38" s="25"/>
      <c r="T38" s="26"/>
      <c r="U38" s="25"/>
      <c r="V38" s="25"/>
    </row>
    <row r="39" spans="1:22" ht="12" customHeight="1">
      <c r="A39" s="6" t="s">
        <v>1</v>
      </c>
      <c r="B39" s="699"/>
      <c r="C39" s="702"/>
      <c r="D39" s="6" t="s">
        <v>344</v>
      </c>
      <c r="E39" s="13" t="s">
        <v>338</v>
      </c>
      <c r="F39" s="25"/>
      <c r="G39" s="25"/>
      <c r="H39" s="26"/>
      <c r="I39" s="25"/>
      <c r="J39" s="25"/>
      <c r="K39" s="26"/>
      <c r="L39" s="25"/>
      <c r="M39" s="25"/>
      <c r="N39" s="26"/>
      <c r="O39" s="25"/>
      <c r="P39" s="25"/>
      <c r="Q39" s="26"/>
      <c r="R39" s="25"/>
      <c r="S39" s="25"/>
      <c r="T39" s="26"/>
      <c r="U39" s="25"/>
      <c r="V39" s="25"/>
    </row>
    <row r="40" spans="1:22" ht="12" customHeight="1">
      <c r="A40" s="6" t="s">
        <v>1</v>
      </c>
      <c r="B40" s="700"/>
      <c r="C40" s="703"/>
      <c r="D40" s="6" t="s">
        <v>345</v>
      </c>
      <c r="E40" s="13" t="s">
        <v>338</v>
      </c>
      <c r="F40" s="25"/>
      <c r="G40" s="25"/>
      <c r="H40" s="26"/>
      <c r="I40" s="25"/>
      <c r="J40" s="25"/>
      <c r="K40" s="26"/>
      <c r="L40" s="25"/>
      <c r="M40" s="25"/>
      <c r="N40" s="26"/>
      <c r="O40" s="25"/>
      <c r="P40" s="25"/>
      <c r="Q40" s="26"/>
      <c r="R40" s="25"/>
      <c r="S40" s="25"/>
      <c r="T40" s="26"/>
      <c r="U40" s="25"/>
      <c r="V40" s="25"/>
    </row>
    <row r="41" spans="1:22" ht="12" customHeight="1">
      <c r="A41" s="6" t="s">
        <v>1</v>
      </c>
      <c r="B41" s="698" t="s">
        <v>354</v>
      </c>
      <c r="C41" s="701" t="s">
        <v>355</v>
      </c>
      <c r="D41" s="6" t="s">
        <v>343</v>
      </c>
      <c r="E41" s="13" t="s">
        <v>338</v>
      </c>
      <c r="F41" s="26"/>
      <c r="G41" s="26"/>
      <c r="H41" s="26"/>
      <c r="I41" s="26"/>
      <c r="J41" s="26"/>
      <c r="K41" s="26"/>
      <c r="L41" s="26"/>
      <c r="M41" s="26"/>
      <c r="N41" s="26"/>
      <c r="O41" s="26"/>
      <c r="P41" s="26"/>
      <c r="Q41" s="26"/>
      <c r="R41" s="26"/>
      <c r="S41" s="26"/>
      <c r="T41" s="26"/>
      <c r="U41" s="26"/>
      <c r="V41" s="26"/>
    </row>
    <row r="42" spans="1:22" ht="12" customHeight="1">
      <c r="A42" s="6" t="s">
        <v>1</v>
      </c>
      <c r="B42" s="699"/>
      <c r="C42" s="702"/>
      <c r="D42" s="6" t="s">
        <v>344</v>
      </c>
      <c r="E42" s="13" t="s">
        <v>338</v>
      </c>
      <c r="F42" s="26"/>
      <c r="G42" s="26"/>
      <c r="H42" s="26"/>
      <c r="I42" s="26"/>
      <c r="J42" s="26"/>
      <c r="K42" s="26"/>
      <c r="L42" s="26"/>
      <c r="M42" s="26"/>
      <c r="N42" s="26"/>
      <c r="O42" s="26"/>
      <c r="P42" s="26"/>
      <c r="Q42" s="26"/>
      <c r="R42" s="26"/>
      <c r="S42" s="26"/>
      <c r="T42" s="26"/>
      <c r="U42" s="26"/>
      <c r="V42" s="26"/>
    </row>
    <row r="43" spans="1:22" ht="12" customHeight="1">
      <c r="A43" s="6" t="s">
        <v>1</v>
      </c>
      <c r="B43" s="700"/>
      <c r="C43" s="703"/>
      <c r="D43" s="6" t="s">
        <v>345</v>
      </c>
      <c r="E43" s="13" t="s">
        <v>338</v>
      </c>
      <c r="F43" s="26"/>
      <c r="G43" s="26"/>
      <c r="H43" s="26"/>
      <c r="I43" s="26"/>
      <c r="J43" s="26"/>
      <c r="K43" s="26"/>
      <c r="L43" s="26"/>
      <c r="M43" s="26"/>
      <c r="N43" s="26"/>
      <c r="O43" s="26"/>
      <c r="P43" s="26"/>
      <c r="Q43" s="26"/>
      <c r="R43" s="26"/>
      <c r="S43" s="26"/>
      <c r="T43" s="26"/>
      <c r="U43" s="26"/>
      <c r="V43" s="26"/>
    </row>
    <row r="44" spans="1:22" ht="12" customHeight="1">
      <c r="A44" s="6" t="s">
        <v>1</v>
      </c>
      <c r="B44" s="698" t="s">
        <v>356</v>
      </c>
      <c r="C44" s="701" t="s">
        <v>357</v>
      </c>
      <c r="D44" s="6" t="s">
        <v>343</v>
      </c>
      <c r="E44" s="13" t="s">
        <v>338</v>
      </c>
      <c r="F44" s="26"/>
      <c r="G44" s="26"/>
      <c r="H44" s="26"/>
      <c r="I44" s="26"/>
      <c r="J44" s="26"/>
      <c r="K44" s="26"/>
      <c r="L44" s="26"/>
      <c r="M44" s="26"/>
      <c r="N44" s="26"/>
      <c r="O44" s="26"/>
      <c r="P44" s="26"/>
      <c r="Q44" s="26"/>
      <c r="R44" s="26"/>
      <c r="S44" s="26"/>
      <c r="T44" s="26"/>
      <c r="U44" s="26"/>
      <c r="V44" s="26"/>
    </row>
    <row r="45" spans="1:22" ht="12" customHeight="1">
      <c r="A45" s="6" t="s">
        <v>1</v>
      </c>
      <c r="B45" s="699"/>
      <c r="C45" s="702"/>
      <c r="D45" s="6" t="s">
        <v>344</v>
      </c>
      <c r="E45" s="13" t="s">
        <v>338</v>
      </c>
      <c r="F45" s="26"/>
      <c r="G45" s="26"/>
      <c r="H45" s="26"/>
      <c r="I45" s="26"/>
      <c r="J45" s="26"/>
      <c r="K45" s="26"/>
      <c r="L45" s="26"/>
      <c r="M45" s="26"/>
      <c r="N45" s="26"/>
      <c r="O45" s="26"/>
      <c r="P45" s="26"/>
      <c r="Q45" s="26"/>
      <c r="R45" s="26"/>
      <c r="S45" s="26"/>
      <c r="T45" s="26"/>
      <c r="U45" s="26"/>
      <c r="V45" s="26"/>
    </row>
    <row r="46" spans="1:22" ht="12" customHeight="1">
      <c r="A46" s="6" t="s">
        <v>1</v>
      </c>
      <c r="B46" s="700"/>
      <c r="C46" s="703"/>
      <c r="D46" s="6" t="s">
        <v>345</v>
      </c>
      <c r="E46" s="13" t="s">
        <v>338</v>
      </c>
      <c r="F46" s="26"/>
      <c r="G46" s="26"/>
      <c r="H46" s="26"/>
      <c r="I46" s="26"/>
      <c r="J46" s="26"/>
      <c r="K46" s="26"/>
      <c r="L46" s="26"/>
      <c r="M46" s="26"/>
      <c r="N46" s="26"/>
      <c r="O46" s="26"/>
      <c r="P46" s="26"/>
      <c r="Q46" s="26"/>
      <c r="R46" s="26"/>
      <c r="S46" s="26"/>
      <c r="T46" s="26"/>
      <c r="U46" s="26"/>
      <c r="V46" s="26"/>
    </row>
    <row r="47" spans="1:22" ht="12" customHeight="1">
      <c r="A47" s="6" t="s">
        <v>1</v>
      </c>
      <c r="B47" s="698" t="s">
        <v>358</v>
      </c>
      <c r="C47" s="701" t="s">
        <v>359</v>
      </c>
      <c r="D47" s="6" t="s">
        <v>343</v>
      </c>
      <c r="E47" s="13" t="s">
        <v>338</v>
      </c>
      <c r="F47" s="26"/>
      <c r="G47" s="26"/>
      <c r="H47" s="26"/>
      <c r="I47" s="26"/>
      <c r="J47" s="26"/>
      <c r="K47" s="26"/>
      <c r="L47" s="26"/>
      <c r="M47" s="26"/>
      <c r="N47" s="26"/>
      <c r="O47" s="26"/>
      <c r="P47" s="26"/>
      <c r="Q47" s="26"/>
      <c r="R47" s="26"/>
      <c r="S47" s="26"/>
      <c r="T47" s="26"/>
      <c r="U47" s="26"/>
      <c r="V47" s="26"/>
    </row>
    <row r="48" spans="1:22" ht="12" customHeight="1">
      <c r="A48" s="6" t="s">
        <v>1</v>
      </c>
      <c r="B48" s="699"/>
      <c r="C48" s="702"/>
      <c r="D48" s="6" t="s">
        <v>344</v>
      </c>
      <c r="E48" s="13" t="s">
        <v>338</v>
      </c>
      <c r="F48" s="26"/>
      <c r="G48" s="26"/>
      <c r="H48" s="26"/>
      <c r="I48" s="26"/>
      <c r="J48" s="26"/>
      <c r="K48" s="26"/>
      <c r="L48" s="26"/>
      <c r="M48" s="26"/>
      <c r="N48" s="26"/>
      <c r="O48" s="26"/>
      <c r="P48" s="26"/>
      <c r="Q48" s="26"/>
      <c r="R48" s="26"/>
      <c r="S48" s="26"/>
      <c r="T48" s="26"/>
      <c r="U48" s="26"/>
      <c r="V48" s="26"/>
    </row>
    <row r="49" spans="1:22" ht="12" customHeight="1">
      <c r="A49" s="6" t="s">
        <v>1</v>
      </c>
      <c r="B49" s="700"/>
      <c r="C49" s="703"/>
      <c r="D49" s="6" t="s">
        <v>345</v>
      </c>
      <c r="E49" s="13" t="s">
        <v>338</v>
      </c>
      <c r="F49" s="26"/>
      <c r="G49" s="26"/>
      <c r="H49" s="26"/>
      <c r="I49" s="26"/>
      <c r="J49" s="26"/>
      <c r="K49" s="26"/>
      <c r="L49" s="26"/>
      <c r="M49" s="26"/>
      <c r="N49" s="26"/>
      <c r="O49" s="26"/>
      <c r="P49" s="26"/>
      <c r="Q49" s="26"/>
      <c r="R49" s="26"/>
      <c r="S49" s="26"/>
      <c r="T49" s="26"/>
      <c r="U49" s="26"/>
      <c r="V49" s="26"/>
    </row>
    <row r="50" spans="1:22" ht="12" customHeight="1">
      <c r="A50" s="6" t="s">
        <v>1</v>
      </c>
      <c r="B50" s="698" t="s">
        <v>360</v>
      </c>
      <c r="C50" s="701" t="s">
        <v>361</v>
      </c>
      <c r="D50" s="6" t="s">
        <v>343</v>
      </c>
      <c r="E50" s="13" t="s">
        <v>338</v>
      </c>
      <c r="F50" s="25"/>
      <c r="G50" s="25"/>
      <c r="H50" s="26"/>
      <c r="I50" s="25"/>
      <c r="J50" s="25"/>
      <c r="K50" s="26"/>
      <c r="L50" s="25"/>
      <c r="M50" s="25"/>
      <c r="N50" s="26"/>
      <c r="O50" s="25"/>
      <c r="P50" s="25"/>
      <c r="Q50" s="26"/>
      <c r="R50" s="25"/>
      <c r="S50" s="25"/>
      <c r="T50" s="26"/>
      <c r="U50" s="25"/>
      <c r="V50" s="25"/>
    </row>
    <row r="51" spans="1:22" ht="12" customHeight="1">
      <c r="A51" s="6" t="s">
        <v>1</v>
      </c>
      <c r="B51" s="699"/>
      <c r="C51" s="702"/>
      <c r="D51" s="6" t="s">
        <v>344</v>
      </c>
      <c r="E51" s="13" t="s">
        <v>338</v>
      </c>
      <c r="F51" s="25"/>
      <c r="G51" s="25"/>
      <c r="H51" s="26"/>
      <c r="I51" s="25"/>
      <c r="J51" s="25"/>
      <c r="K51" s="26"/>
      <c r="L51" s="25"/>
      <c r="M51" s="25"/>
      <c r="N51" s="26"/>
      <c r="O51" s="25"/>
      <c r="P51" s="25"/>
      <c r="Q51" s="26"/>
      <c r="R51" s="25"/>
      <c r="S51" s="25"/>
      <c r="T51" s="26"/>
      <c r="U51" s="25"/>
      <c r="V51" s="25"/>
    </row>
    <row r="52" spans="1:22" ht="12" customHeight="1">
      <c r="A52" s="6" t="s">
        <v>1</v>
      </c>
      <c r="B52" s="700"/>
      <c r="C52" s="703"/>
      <c r="D52" s="6" t="s">
        <v>345</v>
      </c>
      <c r="E52" s="13" t="s">
        <v>338</v>
      </c>
      <c r="F52" s="25"/>
      <c r="G52" s="25"/>
      <c r="H52" s="26"/>
      <c r="I52" s="25"/>
      <c r="J52" s="25"/>
      <c r="K52" s="26"/>
      <c r="L52" s="25"/>
      <c r="M52" s="25"/>
      <c r="N52" s="26"/>
      <c r="O52" s="25"/>
      <c r="P52" s="25"/>
      <c r="Q52" s="26"/>
      <c r="R52" s="25"/>
      <c r="S52" s="25"/>
      <c r="T52" s="26"/>
      <c r="U52" s="25"/>
      <c r="V52" s="25"/>
    </row>
    <row r="53" spans="1:22" ht="12" customHeight="1">
      <c r="A53" s="6" t="s">
        <v>1</v>
      </c>
      <c r="B53" s="698" t="s">
        <v>362</v>
      </c>
      <c r="C53" s="701" t="s">
        <v>363</v>
      </c>
      <c r="D53" s="6" t="s">
        <v>343</v>
      </c>
      <c r="E53" s="13" t="s">
        <v>338</v>
      </c>
      <c r="F53" s="26"/>
      <c r="G53" s="26"/>
      <c r="H53" s="26"/>
      <c r="I53" s="26"/>
      <c r="J53" s="26"/>
      <c r="K53" s="26"/>
      <c r="L53" s="26"/>
      <c r="M53" s="26"/>
      <c r="N53" s="26"/>
      <c r="O53" s="26"/>
      <c r="P53" s="26"/>
      <c r="Q53" s="26"/>
      <c r="R53" s="26"/>
      <c r="S53" s="26"/>
      <c r="T53" s="26"/>
      <c r="U53" s="26"/>
      <c r="V53" s="26"/>
    </row>
    <row r="54" spans="1:22" ht="12" customHeight="1">
      <c r="A54" s="6" t="s">
        <v>1</v>
      </c>
      <c r="B54" s="699"/>
      <c r="C54" s="702"/>
      <c r="D54" s="6" t="s">
        <v>344</v>
      </c>
      <c r="E54" s="13" t="s">
        <v>338</v>
      </c>
      <c r="F54" s="26"/>
      <c r="G54" s="26"/>
      <c r="H54" s="26"/>
      <c r="I54" s="26"/>
      <c r="J54" s="26"/>
      <c r="K54" s="26"/>
      <c r="L54" s="26"/>
      <c r="M54" s="26"/>
      <c r="N54" s="26"/>
      <c r="O54" s="26"/>
      <c r="P54" s="26"/>
      <c r="Q54" s="26"/>
      <c r="R54" s="26"/>
      <c r="S54" s="26"/>
      <c r="T54" s="26"/>
      <c r="U54" s="26"/>
      <c r="V54" s="26"/>
    </row>
    <row r="55" spans="1:22" ht="12" customHeight="1">
      <c r="A55" s="6" t="s">
        <v>1</v>
      </c>
      <c r="B55" s="700"/>
      <c r="C55" s="703"/>
      <c r="D55" s="6" t="s">
        <v>345</v>
      </c>
      <c r="E55" s="13" t="s">
        <v>338</v>
      </c>
      <c r="F55" s="26"/>
      <c r="G55" s="26"/>
      <c r="H55" s="26"/>
      <c r="I55" s="26"/>
      <c r="J55" s="26"/>
      <c r="K55" s="26"/>
      <c r="L55" s="26"/>
      <c r="M55" s="26"/>
      <c r="N55" s="26"/>
      <c r="O55" s="26"/>
      <c r="P55" s="26"/>
      <c r="Q55" s="26"/>
      <c r="R55" s="26"/>
      <c r="S55" s="26"/>
      <c r="T55" s="26"/>
      <c r="U55" s="26"/>
      <c r="V55" s="26"/>
    </row>
    <row r="56" spans="1:22" ht="12" customHeight="1">
      <c r="A56" s="6" t="s">
        <v>1</v>
      </c>
      <c r="B56" s="698" t="s">
        <v>364</v>
      </c>
      <c r="C56" s="701" t="s">
        <v>365</v>
      </c>
      <c r="D56" s="6" t="s">
        <v>343</v>
      </c>
      <c r="E56" s="13" t="s">
        <v>338</v>
      </c>
      <c r="F56" s="26"/>
      <c r="G56" s="26"/>
      <c r="H56" s="26"/>
      <c r="I56" s="26"/>
      <c r="J56" s="26"/>
      <c r="K56" s="26"/>
      <c r="L56" s="26"/>
      <c r="M56" s="26"/>
      <c r="N56" s="26"/>
      <c r="O56" s="26"/>
      <c r="P56" s="26"/>
      <c r="Q56" s="26"/>
      <c r="R56" s="26"/>
      <c r="S56" s="26"/>
      <c r="T56" s="26"/>
      <c r="U56" s="26"/>
      <c r="V56" s="26"/>
    </row>
    <row r="57" spans="1:22" ht="12" customHeight="1">
      <c r="A57" s="6" t="s">
        <v>1</v>
      </c>
      <c r="B57" s="699"/>
      <c r="C57" s="702"/>
      <c r="D57" s="6" t="s">
        <v>344</v>
      </c>
      <c r="E57" s="13" t="s">
        <v>338</v>
      </c>
      <c r="F57" s="26"/>
      <c r="G57" s="26"/>
      <c r="H57" s="26"/>
      <c r="I57" s="26"/>
      <c r="J57" s="26"/>
      <c r="K57" s="26"/>
      <c r="L57" s="26"/>
      <c r="M57" s="26"/>
      <c r="N57" s="26"/>
      <c r="O57" s="26"/>
      <c r="P57" s="26"/>
      <c r="Q57" s="26"/>
      <c r="R57" s="26"/>
      <c r="S57" s="26"/>
      <c r="T57" s="26"/>
      <c r="U57" s="26"/>
      <c r="V57" s="26"/>
    </row>
    <row r="58" spans="1:22" ht="12" customHeight="1">
      <c r="A58" s="6" t="s">
        <v>1</v>
      </c>
      <c r="B58" s="700"/>
      <c r="C58" s="703"/>
      <c r="D58" s="6" t="s">
        <v>345</v>
      </c>
      <c r="E58" s="13" t="s">
        <v>338</v>
      </c>
      <c r="F58" s="26"/>
      <c r="G58" s="26"/>
      <c r="H58" s="26"/>
      <c r="I58" s="26"/>
      <c r="J58" s="26"/>
      <c r="K58" s="26"/>
      <c r="L58" s="26"/>
      <c r="M58" s="26"/>
      <c r="N58" s="26"/>
      <c r="O58" s="26"/>
      <c r="P58" s="26"/>
      <c r="Q58" s="26"/>
      <c r="R58" s="26"/>
      <c r="S58" s="26"/>
      <c r="T58" s="26"/>
      <c r="U58" s="26"/>
      <c r="V58" s="26"/>
    </row>
    <row r="59" spans="1:22" ht="39.950000000000003" customHeight="1">
      <c r="A59" s="6" t="s">
        <v>1</v>
      </c>
      <c r="B59" s="698" t="s">
        <v>366</v>
      </c>
      <c r="C59" s="701" t="s">
        <v>367</v>
      </c>
      <c r="D59" s="6" t="s">
        <v>343</v>
      </c>
      <c r="E59" s="13" t="s">
        <v>338</v>
      </c>
      <c r="F59" s="26"/>
      <c r="G59" s="26"/>
      <c r="H59" s="26"/>
      <c r="I59" s="26"/>
      <c r="J59" s="26"/>
      <c r="K59" s="26"/>
      <c r="L59" s="26"/>
      <c r="M59" s="26"/>
      <c r="N59" s="26"/>
      <c r="O59" s="26"/>
      <c r="P59" s="26"/>
      <c r="Q59" s="26"/>
      <c r="R59" s="26"/>
      <c r="S59" s="26"/>
      <c r="T59" s="26"/>
      <c r="U59" s="26"/>
      <c r="V59" s="26"/>
    </row>
    <row r="60" spans="1:22" ht="39.950000000000003" customHeight="1">
      <c r="A60" s="6" t="s">
        <v>1</v>
      </c>
      <c r="B60" s="699"/>
      <c r="C60" s="702"/>
      <c r="D60" s="6" t="s">
        <v>344</v>
      </c>
      <c r="E60" s="13" t="s">
        <v>338</v>
      </c>
      <c r="F60" s="26"/>
      <c r="G60" s="26"/>
      <c r="H60" s="26"/>
      <c r="I60" s="26"/>
      <c r="J60" s="26"/>
      <c r="K60" s="26"/>
      <c r="L60" s="26"/>
      <c r="M60" s="26"/>
      <c r="N60" s="26"/>
      <c r="O60" s="26"/>
      <c r="P60" s="26"/>
      <c r="Q60" s="26"/>
      <c r="R60" s="26"/>
      <c r="S60" s="26"/>
      <c r="T60" s="26"/>
      <c r="U60" s="26"/>
      <c r="V60" s="26"/>
    </row>
    <row r="61" spans="1:22" ht="39.950000000000003" customHeight="1">
      <c r="A61" s="6" t="s">
        <v>1</v>
      </c>
      <c r="B61" s="700"/>
      <c r="C61" s="703"/>
      <c r="D61" s="6" t="s">
        <v>345</v>
      </c>
      <c r="E61" s="13" t="s">
        <v>338</v>
      </c>
      <c r="F61" s="26"/>
      <c r="G61" s="26"/>
      <c r="H61" s="26"/>
      <c r="I61" s="26"/>
      <c r="J61" s="26"/>
      <c r="K61" s="26"/>
      <c r="L61" s="26"/>
      <c r="M61" s="26"/>
      <c r="N61" s="26"/>
      <c r="O61" s="26"/>
      <c r="P61" s="26"/>
      <c r="Q61" s="26"/>
      <c r="R61" s="26"/>
      <c r="S61" s="26"/>
      <c r="T61" s="26"/>
      <c r="U61" s="26"/>
      <c r="V61" s="26"/>
    </row>
    <row r="62" spans="1:22" ht="20.100000000000001" customHeight="1">
      <c r="A62" s="6" t="s">
        <v>1</v>
      </c>
      <c r="B62" s="698" t="s">
        <v>368</v>
      </c>
      <c r="C62" s="701" t="s">
        <v>369</v>
      </c>
      <c r="D62" s="6" t="s">
        <v>343</v>
      </c>
      <c r="E62" s="13" t="s">
        <v>338</v>
      </c>
      <c r="F62" s="25"/>
      <c r="G62" s="25"/>
      <c r="H62" s="26"/>
      <c r="I62" s="25"/>
      <c r="J62" s="25"/>
      <c r="K62" s="26"/>
      <c r="L62" s="25"/>
      <c r="M62" s="25"/>
      <c r="N62" s="26"/>
      <c r="O62" s="25"/>
      <c r="P62" s="25"/>
      <c r="Q62" s="26"/>
      <c r="R62" s="25"/>
      <c r="S62" s="25"/>
      <c r="T62" s="26"/>
      <c r="U62" s="25"/>
      <c r="V62" s="25"/>
    </row>
    <row r="63" spans="1:22" ht="20.100000000000001" customHeight="1">
      <c r="A63" s="6" t="s">
        <v>1</v>
      </c>
      <c r="B63" s="699"/>
      <c r="C63" s="702"/>
      <c r="D63" s="6" t="s">
        <v>344</v>
      </c>
      <c r="E63" s="13" t="s">
        <v>338</v>
      </c>
      <c r="F63" s="25"/>
      <c r="G63" s="25"/>
      <c r="H63" s="26"/>
      <c r="I63" s="25"/>
      <c r="J63" s="25"/>
      <c r="K63" s="26"/>
      <c r="L63" s="25"/>
      <c r="M63" s="25"/>
      <c r="N63" s="26"/>
      <c r="O63" s="25"/>
      <c r="P63" s="25"/>
      <c r="Q63" s="26"/>
      <c r="R63" s="25"/>
      <c r="S63" s="25"/>
      <c r="T63" s="26"/>
      <c r="U63" s="25"/>
      <c r="V63" s="25"/>
    </row>
    <row r="64" spans="1:22" ht="20.100000000000001" customHeight="1">
      <c r="A64" s="6" t="s">
        <v>1</v>
      </c>
      <c r="B64" s="700"/>
      <c r="C64" s="703"/>
      <c r="D64" s="6" t="s">
        <v>345</v>
      </c>
      <c r="E64" s="13" t="s">
        <v>338</v>
      </c>
      <c r="F64" s="25"/>
      <c r="G64" s="25"/>
      <c r="H64" s="26"/>
      <c r="I64" s="25"/>
      <c r="J64" s="25"/>
      <c r="K64" s="26"/>
      <c r="L64" s="25"/>
      <c r="M64" s="25"/>
      <c r="N64" s="26"/>
      <c r="O64" s="25"/>
      <c r="P64" s="25"/>
      <c r="Q64" s="26"/>
      <c r="R64" s="25"/>
      <c r="S64" s="25"/>
      <c r="T64" s="26"/>
      <c r="U64" s="25"/>
      <c r="V64" s="25"/>
    </row>
    <row r="65" spans="2:22" ht="15" customHeight="1">
      <c r="B65" s="15" t="s">
        <v>1</v>
      </c>
      <c r="C65" s="15" t="s">
        <v>1</v>
      </c>
      <c r="D65" s="15" t="s">
        <v>1</v>
      </c>
      <c r="E65" s="15" t="s">
        <v>1</v>
      </c>
      <c r="F65" s="15" t="s">
        <v>1</v>
      </c>
      <c r="G65" s="15" t="s">
        <v>1</v>
      </c>
      <c r="H65" s="15" t="s">
        <v>1</v>
      </c>
      <c r="I65" s="15" t="s">
        <v>1</v>
      </c>
      <c r="J65" s="15" t="s">
        <v>1</v>
      </c>
      <c r="K65" s="15" t="s">
        <v>1</v>
      </c>
      <c r="L65" s="15" t="s">
        <v>1</v>
      </c>
      <c r="M65" s="15" t="s">
        <v>1</v>
      </c>
      <c r="N65" s="15" t="s">
        <v>1</v>
      </c>
      <c r="O65" s="15" t="s">
        <v>1</v>
      </c>
      <c r="P65" s="15" t="s">
        <v>1</v>
      </c>
      <c r="Q65" s="15" t="s">
        <v>1</v>
      </c>
      <c r="R65" s="15" t="s">
        <v>1</v>
      </c>
      <c r="S65" s="15" t="s">
        <v>1</v>
      </c>
      <c r="T65" s="15" t="s">
        <v>1</v>
      </c>
      <c r="U65" s="15" t="s">
        <v>1</v>
      </c>
      <c r="V65" s="15" t="s">
        <v>1</v>
      </c>
    </row>
    <row r="66" spans="2:22" ht="15" customHeight="1">
      <c r="B66" s="15" t="s">
        <v>1</v>
      </c>
      <c r="C66" s="15" t="s">
        <v>1</v>
      </c>
      <c r="D66" s="15" t="s">
        <v>1</v>
      </c>
      <c r="E66" s="15" t="s">
        <v>1</v>
      </c>
      <c r="F66" s="15" t="s">
        <v>1</v>
      </c>
      <c r="G66" s="15" t="s">
        <v>1</v>
      </c>
      <c r="H66" s="15" t="s">
        <v>1</v>
      </c>
      <c r="I66" s="15" t="s">
        <v>1</v>
      </c>
      <c r="J66" s="15" t="s">
        <v>1</v>
      </c>
      <c r="K66" s="15" t="s">
        <v>1</v>
      </c>
      <c r="L66" s="15" t="s">
        <v>1</v>
      </c>
      <c r="M66" s="15" t="s">
        <v>1</v>
      </c>
      <c r="N66" s="15" t="s">
        <v>1</v>
      </c>
      <c r="O66" s="15" t="s">
        <v>1</v>
      </c>
      <c r="P66" s="15" t="s">
        <v>1</v>
      </c>
      <c r="Q66" s="15" t="s">
        <v>1</v>
      </c>
      <c r="R66" s="15" t="s">
        <v>1</v>
      </c>
      <c r="S66" s="15" t="s">
        <v>1</v>
      </c>
      <c r="T66" s="15" t="s">
        <v>1</v>
      </c>
      <c r="U66" s="15" t="s">
        <v>1</v>
      </c>
      <c r="V66" s="15" t="s">
        <v>1</v>
      </c>
    </row>
    <row r="67" spans="2:22" ht="15" customHeight="1">
      <c r="B67" s="571" t="s">
        <v>67</v>
      </c>
      <c r="C67" s="571"/>
      <c r="D67" s="571"/>
      <c r="E67" s="571"/>
      <c r="F67" s="571"/>
      <c r="G67" s="571"/>
      <c r="H67" s="571"/>
      <c r="I67" s="571"/>
      <c r="J67" s="571" t="s">
        <v>68</v>
      </c>
      <c r="K67" s="571"/>
      <c r="L67" s="15" t="s">
        <v>1</v>
      </c>
      <c r="M67" s="15" t="s">
        <v>1</v>
      </c>
      <c r="N67" s="15" t="s">
        <v>1</v>
      </c>
      <c r="O67" s="15" t="s">
        <v>1</v>
      </c>
      <c r="P67" s="15" t="s">
        <v>1</v>
      </c>
      <c r="Q67" s="15" t="s">
        <v>1</v>
      </c>
      <c r="R67" s="15" t="s">
        <v>1</v>
      </c>
      <c r="S67" s="15" t="s">
        <v>1</v>
      </c>
      <c r="T67" s="15" t="s">
        <v>1</v>
      </c>
      <c r="U67" s="15" t="s">
        <v>1</v>
      </c>
      <c r="V67" s="15" t="s">
        <v>1</v>
      </c>
    </row>
    <row r="68" spans="2:22" ht="15" customHeight="1">
      <c r="B68" s="15" t="s">
        <v>1</v>
      </c>
      <c r="C68" s="15" t="s">
        <v>1</v>
      </c>
      <c r="D68" s="15" t="s">
        <v>1</v>
      </c>
      <c r="E68" s="15" t="s">
        <v>1</v>
      </c>
      <c r="F68" s="15" t="s">
        <v>1</v>
      </c>
      <c r="G68" s="15" t="s">
        <v>1</v>
      </c>
      <c r="H68" s="15" t="s">
        <v>1</v>
      </c>
      <c r="I68" s="15" t="s">
        <v>1</v>
      </c>
      <c r="J68" s="15" t="s">
        <v>1</v>
      </c>
      <c r="K68" s="15" t="s">
        <v>1</v>
      </c>
      <c r="L68" s="15" t="s">
        <v>1</v>
      </c>
      <c r="M68" s="15" t="s">
        <v>1</v>
      </c>
      <c r="N68" s="15" t="s">
        <v>1</v>
      </c>
      <c r="O68" s="15" t="s">
        <v>1</v>
      </c>
      <c r="P68" s="15" t="s">
        <v>1</v>
      </c>
      <c r="Q68" s="15" t="s">
        <v>1</v>
      </c>
      <c r="R68" s="15" t="s">
        <v>1</v>
      </c>
      <c r="S68" s="15" t="s">
        <v>1</v>
      </c>
      <c r="T68" s="15" t="s">
        <v>1</v>
      </c>
      <c r="U68" s="15" t="s">
        <v>1</v>
      </c>
      <c r="V68" s="15" t="s">
        <v>1</v>
      </c>
    </row>
    <row r="69" spans="2:22" ht="15" customHeight="1">
      <c r="B69" s="571" t="s">
        <v>69</v>
      </c>
      <c r="C69" s="571"/>
      <c r="D69" s="571"/>
      <c r="E69" s="571"/>
      <c r="F69" s="571"/>
      <c r="G69" s="571"/>
      <c r="H69" s="571"/>
      <c r="I69" s="571"/>
      <c r="J69" s="571" t="s">
        <v>68</v>
      </c>
      <c r="K69" s="571"/>
      <c r="L69" s="15" t="s">
        <v>1</v>
      </c>
      <c r="M69" s="15" t="s">
        <v>1</v>
      </c>
      <c r="N69" s="15" t="s">
        <v>1</v>
      </c>
      <c r="O69" s="15" t="s">
        <v>1</v>
      </c>
      <c r="P69" s="15" t="s">
        <v>1</v>
      </c>
      <c r="Q69" s="15" t="s">
        <v>1</v>
      </c>
      <c r="R69" s="15" t="s">
        <v>1</v>
      </c>
      <c r="S69" s="15" t="s">
        <v>1</v>
      </c>
      <c r="T69" s="15" t="s">
        <v>1</v>
      </c>
      <c r="U69" s="15" t="s">
        <v>1</v>
      </c>
      <c r="V69" s="15" t="s">
        <v>1</v>
      </c>
    </row>
    <row r="70" spans="2:22" ht="15" customHeight="1">
      <c r="B70" s="15" t="s">
        <v>1</v>
      </c>
      <c r="C70" s="15" t="s">
        <v>1</v>
      </c>
      <c r="D70" s="15" t="s">
        <v>1</v>
      </c>
      <c r="E70" s="15" t="s">
        <v>1</v>
      </c>
      <c r="F70" s="15" t="s">
        <v>1</v>
      </c>
      <c r="G70" s="15" t="s">
        <v>1</v>
      </c>
      <c r="H70" s="15" t="s">
        <v>1</v>
      </c>
      <c r="I70" s="15" t="s">
        <v>1</v>
      </c>
      <c r="J70" s="15" t="s">
        <v>1</v>
      </c>
      <c r="K70" s="15" t="s">
        <v>1</v>
      </c>
      <c r="L70" s="15" t="s">
        <v>1</v>
      </c>
      <c r="M70" s="15" t="s">
        <v>1</v>
      </c>
      <c r="N70" s="15" t="s">
        <v>1</v>
      </c>
      <c r="O70" s="15" t="s">
        <v>1</v>
      </c>
      <c r="P70" s="15" t="s">
        <v>1</v>
      </c>
      <c r="Q70" s="15" t="s">
        <v>1</v>
      </c>
      <c r="R70" s="15" t="s">
        <v>1</v>
      </c>
      <c r="S70" s="15" t="s">
        <v>1</v>
      </c>
      <c r="T70" s="15" t="s">
        <v>1</v>
      </c>
      <c r="U70" s="15" t="s">
        <v>1</v>
      </c>
      <c r="V70" s="15" t="s">
        <v>1</v>
      </c>
    </row>
    <row r="71" spans="2:22" ht="15" customHeight="1">
      <c r="B71" s="571" t="s">
        <v>70</v>
      </c>
      <c r="C71" s="571"/>
      <c r="D71" s="571"/>
      <c r="E71" s="571"/>
      <c r="F71" s="571"/>
      <c r="G71" s="571"/>
      <c r="H71" s="571"/>
      <c r="I71" s="571"/>
      <c r="J71" s="571"/>
      <c r="K71" s="571"/>
      <c r="L71" s="15" t="s">
        <v>1</v>
      </c>
      <c r="M71" s="15" t="s">
        <v>1</v>
      </c>
      <c r="N71" s="15" t="s">
        <v>1</v>
      </c>
      <c r="O71" s="15" t="s">
        <v>1</v>
      </c>
      <c r="P71" s="15" t="s">
        <v>1</v>
      </c>
      <c r="Q71" s="15" t="s">
        <v>1</v>
      </c>
      <c r="R71" s="15" t="s">
        <v>1</v>
      </c>
      <c r="S71" s="15" t="s">
        <v>1</v>
      </c>
      <c r="T71" s="15" t="s">
        <v>1</v>
      </c>
      <c r="U71" s="15" t="s">
        <v>1</v>
      </c>
      <c r="V71" s="15" t="s">
        <v>1</v>
      </c>
    </row>
  </sheetData>
  <mergeCells count="61">
    <mergeCell ref="B13:T13"/>
    <mergeCell ref="B1:J1"/>
    <mergeCell ref="K1:L1"/>
    <mergeCell ref="B2:H2"/>
    <mergeCell ref="B3:H3"/>
    <mergeCell ref="B4:H4"/>
    <mergeCell ref="B5:H5"/>
    <mergeCell ref="B6:H6"/>
    <mergeCell ref="B7:H7"/>
    <mergeCell ref="B9:V9"/>
    <mergeCell ref="B11:T11"/>
    <mergeCell ref="B12:T12"/>
    <mergeCell ref="B14:B15"/>
    <mergeCell ref="C14:D15"/>
    <mergeCell ref="E14:E15"/>
    <mergeCell ref="F14:H14"/>
    <mergeCell ref="I14:K14"/>
    <mergeCell ref="B19:B22"/>
    <mergeCell ref="C19:D19"/>
    <mergeCell ref="C20:D20"/>
    <mergeCell ref="C21:D21"/>
    <mergeCell ref="C22:D22"/>
    <mergeCell ref="O14:Q14"/>
    <mergeCell ref="R14:T14"/>
    <mergeCell ref="C16:D16"/>
    <mergeCell ref="C17:D17"/>
    <mergeCell ref="C18:D18"/>
    <mergeCell ref="L14:N14"/>
    <mergeCell ref="B23:B25"/>
    <mergeCell ref="C23:C25"/>
    <mergeCell ref="B26:B28"/>
    <mergeCell ref="C26:C28"/>
    <mergeCell ref="B29:B31"/>
    <mergeCell ref="C29:C31"/>
    <mergeCell ref="B32:B34"/>
    <mergeCell ref="C32:C34"/>
    <mergeCell ref="B35:B37"/>
    <mergeCell ref="C35:C37"/>
    <mergeCell ref="B38:B40"/>
    <mergeCell ref="C38:C40"/>
    <mergeCell ref="B41:B43"/>
    <mergeCell ref="C41:C43"/>
    <mergeCell ref="B44:B46"/>
    <mergeCell ref="C44:C46"/>
    <mergeCell ref="B47:B49"/>
    <mergeCell ref="C47:C49"/>
    <mergeCell ref="B50:B52"/>
    <mergeCell ref="C50:C52"/>
    <mergeCell ref="B53:B55"/>
    <mergeCell ref="C53:C55"/>
    <mergeCell ref="B56:B58"/>
    <mergeCell ref="C56:C58"/>
    <mergeCell ref="B69:I69"/>
    <mergeCell ref="J69:K69"/>
    <mergeCell ref="B71:K71"/>
    <mergeCell ref="B59:B61"/>
    <mergeCell ref="C59:C61"/>
    <mergeCell ref="B62:B64"/>
    <mergeCell ref="C62:C64"/>
    <mergeCell ref="B67:I67"/>
    <mergeCell ref="J67:K67"/>
  </mergeCells>
  <pageMargins left="0.7" right="0.7" top="0.75" bottom="0.75" header="0.3" footer="0.3"/>
  <pageSetup paperSize="9" scale="4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topLeftCell="B1" workbookViewId="0">
      <selection activeCell="B2" sqref="B2:F2"/>
    </sheetView>
  </sheetViews>
  <sheetFormatPr defaultRowHeight="15" customHeight="1"/>
  <cols>
    <col min="1" max="1" width="3.28515625" style="2" hidden="1" customWidth="1"/>
    <col min="2" max="2" width="5.85546875" style="2" customWidth="1"/>
    <col min="3" max="3" width="34" style="2" customWidth="1"/>
    <col min="4" max="5" width="9.7109375" style="2" customWidth="1"/>
    <col min="6" max="8" width="11.28515625" style="2" customWidth="1"/>
    <col min="9" max="11" width="11.85546875" style="2" customWidth="1"/>
    <col min="12" max="14" width="12.85546875" style="2" customWidth="1"/>
    <col min="15" max="17" width="12" style="2" customWidth="1"/>
    <col min="18" max="18" width="11.140625" style="2" customWidth="1"/>
    <col min="19" max="20" width="10.28515625" style="2" customWidth="1"/>
    <col min="21" max="16384" width="9.140625" style="2"/>
  </cols>
  <sheetData>
    <row r="1" spans="1:20" ht="15" customHeight="1">
      <c r="A1" s="15" t="s">
        <v>1</v>
      </c>
      <c r="B1" s="571" t="s">
        <v>0</v>
      </c>
      <c r="C1" s="571"/>
      <c r="D1" s="571"/>
      <c r="E1" s="571"/>
      <c r="F1" s="571"/>
      <c r="G1" s="571"/>
      <c r="H1" s="571"/>
      <c r="I1" s="571" t="s">
        <v>1</v>
      </c>
      <c r="J1" s="571"/>
      <c r="K1" s="15" t="s">
        <v>1</v>
      </c>
      <c r="L1" s="15" t="s">
        <v>1</v>
      </c>
      <c r="M1" s="15" t="s">
        <v>1</v>
      </c>
      <c r="N1" s="15" t="s">
        <v>1</v>
      </c>
      <c r="O1" s="15" t="s">
        <v>1</v>
      </c>
      <c r="P1" s="15" t="s">
        <v>1</v>
      </c>
      <c r="Q1" s="15" t="s">
        <v>1</v>
      </c>
      <c r="R1" s="15" t="s">
        <v>1</v>
      </c>
      <c r="S1" s="15" t="s">
        <v>1</v>
      </c>
      <c r="T1" s="15" t="s">
        <v>1</v>
      </c>
    </row>
    <row r="2" spans="1:20" ht="15" customHeight="1">
      <c r="A2" s="15" t="s">
        <v>1</v>
      </c>
      <c r="B2" s="601" t="s">
        <v>3</v>
      </c>
      <c r="C2" s="601"/>
      <c r="D2" s="601"/>
      <c r="E2" s="601"/>
      <c r="F2" s="601"/>
      <c r="G2" s="15" t="s">
        <v>1</v>
      </c>
      <c r="H2" s="15" t="s">
        <v>1</v>
      </c>
      <c r="I2" s="15" t="s">
        <v>1</v>
      </c>
      <c r="J2" s="15" t="s">
        <v>1</v>
      </c>
      <c r="K2" s="15" t="s">
        <v>1</v>
      </c>
      <c r="L2" s="15" t="s">
        <v>1</v>
      </c>
      <c r="M2" s="15" t="s">
        <v>1</v>
      </c>
      <c r="N2" s="15" t="s">
        <v>1</v>
      </c>
      <c r="O2" s="15" t="s">
        <v>1</v>
      </c>
      <c r="P2" s="15" t="s">
        <v>1</v>
      </c>
      <c r="Q2" s="15" t="s">
        <v>1</v>
      </c>
      <c r="R2" s="15" t="s">
        <v>1</v>
      </c>
      <c r="S2" s="15" t="s">
        <v>1</v>
      </c>
      <c r="T2" s="15" t="s">
        <v>1</v>
      </c>
    </row>
    <row r="3" spans="1:20" ht="15" customHeight="1">
      <c r="A3" s="15" t="s">
        <v>1</v>
      </c>
      <c r="B3" s="601" t="s">
        <v>5</v>
      </c>
      <c r="C3" s="601"/>
      <c r="D3" s="601"/>
      <c r="E3" s="601"/>
      <c r="F3" s="601"/>
      <c r="G3" s="15" t="s">
        <v>1</v>
      </c>
      <c r="H3" s="15" t="s">
        <v>1</v>
      </c>
      <c r="I3" s="15" t="s">
        <v>1</v>
      </c>
      <c r="J3" s="15" t="s">
        <v>1</v>
      </c>
      <c r="K3" s="15" t="s">
        <v>1</v>
      </c>
      <c r="L3" s="15" t="s">
        <v>1</v>
      </c>
      <c r="M3" s="15" t="s">
        <v>1</v>
      </c>
      <c r="N3" s="15" t="s">
        <v>1</v>
      </c>
      <c r="O3" s="15" t="s">
        <v>1</v>
      </c>
      <c r="P3" s="15" t="s">
        <v>1</v>
      </c>
      <c r="Q3" s="15" t="s">
        <v>1</v>
      </c>
      <c r="R3" s="15" t="s">
        <v>1</v>
      </c>
      <c r="S3" s="15" t="s">
        <v>1</v>
      </c>
      <c r="T3" s="15" t="s">
        <v>1</v>
      </c>
    </row>
    <row r="4" spans="1:20" ht="15" customHeight="1">
      <c r="A4" s="15" t="s">
        <v>1</v>
      </c>
      <c r="B4" s="601" t="s">
        <v>7</v>
      </c>
      <c r="C4" s="601"/>
      <c r="D4" s="601"/>
      <c r="E4" s="601"/>
      <c r="F4" s="601"/>
      <c r="G4" s="15" t="s">
        <v>1</v>
      </c>
      <c r="H4" s="15" t="s">
        <v>1</v>
      </c>
      <c r="I4" s="15" t="s">
        <v>1</v>
      </c>
      <c r="J4" s="15" t="s">
        <v>1</v>
      </c>
      <c r="K4" s="15" t="s">
        <v>1</v>
      </c>
      <c r="L4" s="15" t="s">
        <v>1</v>
      </c>
      <c r="M4" s="15" t="s">
        <v>1</v>
      </c>
      <c r="N4" s="15" t="s">
        <v>1</v>
      </c>
      <c r="O4" s="15" t="s">
        <v>1</v>
      </c>
      <c r="P4" s="15" t="s">
        <v>1</v>
      </c>
      <c r="Q4" s="15" t="s">
        <v>1</v>
      </c>
      <c r="R4" s="15" t="s">
        <v>1</v>
      </c>
      <c r="S4" s="15" t="s">
        <v>1</v>
      </c>
      <c r="T4" s="15" t="s">
        <v>1</v>
      </c>
    </row>
    <row r="5" spans="1:20" ht="15" customHeight="1">
      <c r="A5" s="15" t="s">
        <v>1</v>
      </c>
      <c r="B5" s="601" t="s">
        <v>9</v>
      </c>
      <c r="C5" s="601"/>
      <c r="D5" s="601"/>
      <c r="E5" s="601"/>
      <c r="F5" s="601"/>
      <c r="G5" s="15" t="s">
        <v>1</v>
      </c>
      <c r="H5" s="15" t="s">
        <v>1</v>
      </c>
      <c r="I5" s="15" t="s">
        <v>1</v>
      </c>
      <c r="J5" s="15" t="s">
        <v>1</v>
      </c>
      <c r="K5" s="15" t="s">
        <v>1</v>
      </c>
      <c r="L5" s="15" t="s">
        <v>1</v>
      </c>
      <c r="M5" s="15" t="s">
        <v>1</v>
      </c>
      <c r="N5" s="15" t="s">
        <v>1</v>
      </c>
      <c r="O5" s="15" t="s">
        <v>1</v>
      </c>
      <c r="P5" s="15" t="s">
        <v>1</v>
      </c>
      <c r="Q5" s="15" t="s">
        <v>1</v>
      </c>
      <c r="R5" s="15" t="s">
        <v>1</v>
      </c>
      <c r="S5" s="15" t="s">
        <v>1</v>
      </c>
      <c r="T5" s="15" t="s">
        <v>1</v>
      </c>
    </row>
    <row r="6" spans="1:20" ht="15" customHeight="1">
      <c r="A6" s="15" t="s">
        <v>1</v>
      </c>
      <c r="B6" s="601" t="s">
        <v>11</v>
      </c>
      <c r="C6" s="601"/>
      <c r="D6" s="601"/>
      <c r="E6" s="601"/>
      <c r="F6" s="601"/>
      <c r="G6" s="15" t="s">
        <v>1</v>
      </c>
      <c r="H6" s="15" t="s">
        <v>1</v>
      </c>
      <c r="I6" s="15" t="s">
        <v>1</v>
      </c>
      <c r="J6" s="15" t="s">
        <v>1</v>
      </c>
      <c r="K6" s="15" t="s">
        <v>1</v>
      </c>
      <c r="L6" s="15" t="s">
        <v>1</v>
      </c>
      <c r="M6" s="15" t="s">
        <v>1</v>
      </c>
      <c r="N6" s="15" t="s">
        <v>1</v>
      </c>
      <c r="O6" s="15" t="s">
        <v>1</v>
      </c>
      <c r="P6" s="15" t="s">
        <v>1</v>
      </c>
      <c r="Q6" s="15" t="s">
        <v>1</v>
      </c>
      <c r="R6" s="15" t="s">
        <v>1</v>
      </c>
      <c r="S6" s="15" t="s">
        <v>1</v>
      </c>
      <c r="T6" s="15" t="s">
        <v>1</v>
      </c>
    </row>
    <row r="7" spans="1:20" ht="15" customHeight="1">
      <c r="A7" s="15" t="s">
        <v>1</v>
      </c>
      <c r="B7" s="601" t="s">
        <v>13</v>
      </c>
      <c r="C7" s="601"/>
      <c r="D7" s="601"/>
      <c r="E7" s="601"/>
      <c r="F7" s="601"/>
      <c r="G7" s="15" t="s">
        <v>1</v>
      </c>
      <c r="H7" s="15" t="s">
        <v>1</v>
      </c>
      <c r="I7" s="15" t="s">
        <v>1</v>
      </c>
      <c r="J7" s="15" t="s">
        <v>1</v>
      </c>
      <c r="K7" s="15" t="s">
        <v>1</v>
      </c>
      <c r="L7" s="15" t="s">
        <v>1</v>
      </c>
      <c r="M7" s="15" t="s">
        <v>1</v>
      </c>
      <c r="N7" s="15" t="s">
        <v>1</v>
      </c>
      <c r="O7" s="15" t="s">
        <v>1</v>
      </c>
      <c r="P7" s="15" t="s">
        <v>1</v>
      </c>
      <c r="Q7" s="15" t="s">
        <v>1</v>
      </c>
      <c r="R7" s="15" t="s">
        <v>1</v>
      </c>
      <c r="S7" s="15" t="s">
        <v>1</v>
      </c>
      <c r="T7" s="15" t="s">
        <v>1</v>
      </c>
    </row>
    <row r="8" spans="1:20" ht="15" customHeight="1">
      <c r="A8" s="15" t="s">
        <v>1</v>
      </c>
      <c r="B8" s="15" t="s">
        <v>1</v>
      </c>
      <c r="C8" s="15" t="s">
        <v>1</v>
      </c>
      <c r="D8" s="15" t="s">
        <v>1</v>
      </c>
      <c r="E8" s="15" t="s">
        <v>1</v>
      </c>
      <c r="F8" s="15" t="s">
        <v>1</v>
      </c>
      <c r="G8" s="15" t="s">
        <v>1</v>
      </c>
      <c r="H8" s="15" t="s">
        <v>1</v>
      </c>
      <c r="I8" s="15" t="s">
        <v>1</v>
      </c>
      <c r="J8" s="15" t="s">
        <v>1</v>
      </c>
      <c r="K8" s="15" t="s">
        <v>1</v>
      </c>
      <c r="L8" s="15" t="s">
        <v>1</v>
      </c>
      <c r="M8" s="15" t="s">
        <v>1</v>
      </c>
      <c r="N8" s="15" t="s">
        <v>1</v>
      </c>
      <c r="O8" s="15" t="s">
        <v>1</v>
      </c>
      <c r="P8" s="15" t="s">
        <v>1</v>
      </c>
      <c r="Q8" s="15" t="s">
        <v>1</v>
      </c>
      <c r="R8" s="15" t="s">
        <v>1</v>
      </c>
      <c r="S8" s="15" t="s">
        <v>1</v>
      </c>
      <c r="T8" s="15" t="s">
        <v>1</v>
      </c>
    </row>
    <row r="9" spans="1:20" ht="18.75" customHeight="1">
      <c r="A9" s="15" t="s">
        <v>1</v>
      </c>
      <c r="B9" s="604" t="s">
        <v>370</v>
      </c>
      <c r="C9" s="604"/>
      <c r="D9" s="604"/>
      <c r="E9" s="604"/>
      <c r="F9" s="604"/>
      <c r="G9" s="604"/>
      <c r="H9" s="604"/>
      <c r="I9" s="604"/>
      <c r="J9" s="604"/>
      <c r="K9" s="604"/>
      <c r="L9" s="604"/>
      <c r="M9" s="604"/>
      <c r="N9" s="604"/>
      <c r="O9" s="604"/>
      <c r="P9" s="604"/>
      <c r="Q9" s="604"/>
      <c r="R9" s="604"/>
      <c r="S9" s="604"/>
      <c r="T9" s="604"/>
    </row>
    <row r="10" spans="1:20" ht="15.75" customHeight="1">
      <c r="A10" s="15" t="s">
        <v>1</v>
      </c>
      <c r="B10" s="4" t="s">
        <v>1</v>
      </c>
      <c r="C10" s="4" t="s">
        <v>1</v>
      </c>
      <c r="D10" s="15" t="s">
        <v>1</v>
      </c>
      <c r="E10" s="15" t="s">
        <v>1</v>
      </c>
      <c r="F10" s="15" t="s">
        <v>1</v>
      </c>
      <c r="G10" s="15" t="s">
        <v>1</v>
      </c>
      <c r="H10" s="15" t="s">
        <v>1</v>
      </c>
      <c r="I10" s="15" t="s">
        <v>1</v>
      </c>
      <c r="J10" s="15" t="s">
        <v>1</v>
      </c>
      <c r="K10" s="15" t="s">
        <v>1</v>
      </c>
      <c r="L10" s="15" t="s">
        <v>1</v>
      </c>
      <c r="M10" s="15" t="s">
        <v>1</v>
      </c>
      <c r="N10" s="15" t="s">
        <v>1</v>
      </c>
      <c r="O10" s="15" t="s">
        <v>1</v>
      </c>
      <c r="P10" s="15" t="s">
        <v>1</v>
      </c>
      <c r="Q10" s="15" t="s">
        <v>1</v>
      </c>
      <c r="R10" s="4" t="s">
        <v>1</v>
      </c>
      <c r="S10" s="15" t="s">
        <v>1</v>
      </c>
      <c r="T10" s="4" t="s">
        <v>371</v>
      </c>
    </row>
    <row r="11" spans="1:20" ht="15.75" customHeight="1">
      <c r="A11" s="15" t="s">
        <v>1</v>
      </c>
      <c r="B11" s="601" t="s">
        <v>18</v>
      </c>
      <c r="C11" s="601"/>
      <c r="D11" s="601"/>
      <c r="E11" s="601"/>
      <c r="F11" s="601"/>
      <c r="G11" s="601"/>
      <c r="H11" s="601"/>
      <c r="I11" s="601"/>
      <c r="J11" s="601"/>
      <c r="K11" s="601"/>
      <c r="L11" s="601"/>
      <c r="M11" s="601"/>
      <c r="N11" s="601"/>
      <c r="O11" s="601"/>
      <c r="P11" s="601"/>
      <c r="Q11" s="601"/>
      <c r="R11" s="4" t="s">
        <v>1</v>
      </c>
      <c r="S11" s="15" t="s">
        <v>1</v>
      </c>
      <c r="T11" s="4" t="s">
        <v>1</v>
      </c>
    </row>
    <row r="12" spans="1:20" ht="15.75" customHeight="1">
      <c r="A12" s="15" t="s">
        <v>1</v>
      </c>
      <c r="B12" s="601" t="s">
        <v>19</v>
      </c>
      <c r="C12" s="601"/>
      <c r="D12" s="601"/>
      <c r="E12" s="601"/>
      <c r="F12" s="601"/>
      <c r="G12" s="601"/>
      <c r="H12" s="601"/>
      <c r="I12" s="601"/>
      <c r="J12" s="601"/>
      <c r="K12" s="601"/>
      <c r="L12" s="601"/>
      <c r="M12" s="601"/>
      <c r="N12" s="601"/>
      <c r="O12" s="601"/>
      <c r="P12" s="601"/>
      <c r="Q12" s="601"/>
      <c r="R12" s="15" t="s">
        <v>1</v>
      </c>
      <c r="S12" s="15" t="s">
        <v>1</v>
      </c>
      <c r="T12" s="15" t="s">
        <v>1</v>
      </c>
    </row>
    <row r="13" spans="1:20" ht="15.75" customHeight="1">
      <c r="A13" s="15" t="s">
        <v>1</v>
      </c>
      <c r="B13" s="601" t="s">
        <v>20</v>
      </c>
      <c r="C13" s="601"/>
      <c r="D13" s="601"/>
      <c r="E13" s="601"/>
      <c r="F13" s="601"/>
      <c r="G13" s="601"/>
      <c r="H13" s="601"/>
      <c r="I13" s="601"/>
      <c r="J13" s="601"/>
      <c r="K13" s="601"/>
      <c r="L13" s="601"/>
      <c r="M13" s="601"/>
      <c r="N13" s="601"/>
      <c r="O13" s="601"/>
      <c r="P13" s="601"/>
      <c r="Q13" s="601"/>
      <c r="R13" s="40" t="s">
        <v>1</v>
      </c>
      <c r="S13" s="15" t="s">
        <v>1</v>
      </c>
      <c r="T13" s="40" t="s">
        <v>260</v>
      </c>
    </row>
    <row r="14" spans="1:20" ht="15" customHeight="1">
      <c r="A14" s="6" t="s">
        <v>1</v>
      </c>
      <c r="B14" s="658" t="s">
        <v>21</v>
      </c>
      <c r="C14" s="658" t="s">
        <v>22</v>
      </c>
      <c r="D14" s="660" t="s">
        <v>90</v>
      </c>
      <c r="E14" s="663"/>
      <c r="F14" s="661"/>
      <c r="G14" s="660" t="s">
        <v>91</v>
      </c>
      <c r="H14" s="663"/>
      <c r="I14" s="661"/>
      <c r="J14" s="660" t="s">
        <v>92</v>
      </c>
      <c r="K14" s="663"/>
      <c r="L14" s="661"/>
      <c r="M14" s="660" t="s">
        <v>92</v>
      </c>
      <c r="N14" s="663"/>
      <c r="O14" s="661"/>
      <c r="P14" s="660" t="s">
        <v>92</v>
      </c>
      <c r="Q14" s="663"/>
      <c r="R14" s="661"/>
      <c r="S14" s="22" t="s">
        <v>92</v>
      </c>
      <c r="T14" s="22" t="s">
        <v>92</v>
      </c>
    </row>
    <row r="15" spans="1:20" ht="33" customHeight="1">
      <c r="A15" s="6" t="s">
        <v>1</v>
      </c>
      <c r="B15" s="659"/>
      <c r="C15" s="659"/>
      <c r="D15" s="22" t="s">
        <v>93</v>
      </c>
      <c r="E15" s="22" t="s">
        <v>94</v>
      </c>
      <c r="F15" s="22" t="s">
        <v>212</v>
      </c>
      <c r="G15" s="22" t="s">
        <v>93</v>
      </c>
      <c r="H15" s="22" t="s">
        <v>94</v>
      </c>
      <c r="I15" s="22" t="s">
        <v>212</v>
      </c>
      <c r="J15" s="22" t="s">
        <v>93</v>
      </c>
      <c r="K15" s="22" t="s">
        <v>94</v>
      </c>
      <c r="L15" s="22" t="s">
        <v>212</v>
      </c>
      <c r="M15" s="22" t="s">
        <v>93</v>
      </c>
      <c r="N15" s="22" t="s">
        <v>94</v>
      </c>
      <c r="O15" s="22" t="s">
        <v>212</v>
      </c>
      <c r="P15" s="22" t="s">
        <v>93</v>
      </c>
      <c r="Q15" s="22" t="s">
        <v>94</v>
      </c>
      <c r="R15" s="22" t="s">
        <v>212</v>
      </c>
      <c r="S15" s="22" t="s">
        <v>93</v>
      </c>
      <c r="T15" s="22" t="s">
        <v>93</v>
      </c>
    </row>
    <row r="16" spans="1:20" ht="27.75" customHeight="1">
      <c r="A16" s="6" t="s">
        <v>1</v>
      </c>
      <c r="B16" s="22" t="s">
        <v>97</v>
      </c>
      <c r="C16" s="22" t="s">
        <v>98</v>
      </c>
      <c r="D16" s="22">
        <v>1</v>
      </c>
      <c r="E16" s="22">
        <v>2</v>
      </c>
      <c r="F16" s="22" t="s">
        <v>213</v>
      </c>
      <c r="G16" s="22">
        <v>4</v>
      </c>
      <c r="H16" s="22">
        <v>5</v>
      </c>
      <c r="I16" s="22" t="s">
        <v>214</v>
      </c>
      <c r="J16" s="22">
        <v>7</v>
      </c>
      <c r="K16" s="22">
        <v>8</v>
      </c>
      <c r="L16" s="22" t="s">
        <v>215</v>
      </c>
      <c r="M16" s="22">
        <v>10</v>
      </c>
      <c r="N16" s="22">
        <v>11</v>
      </c>
      <c r="O16" s="22" t="s">
        <v>216</v>
      </c>
      <c r="P16" s="22">
        <v>13</v>
      </c>
      <c r="Q16" s="22">
        <v>14</v>
      </c>
      <c r="R16" s="22" t="s">
        <v>217</v>
      </c>
      <c r="S16" s="22">
        <v>16</v>
      </c>
      <c r="T16" s="22">
        <v>17</v>
      </c>
    </row>
    <row r="17" spans="1:20" ht="12" customHeight="1">
      <c r="A17" s="6" t="s">
        <v>1</v>
      </c>
      <c r="B17" s="33" t="s">
        <v>246</v>
      </c>
      <c r="C17" s="24" t="s">
        <v>372</v>
      </c>
      <c r="D17" s="25"/>
      <c r="E17" s="25"/>
      <c r="F17" s="25"/>
      <c r="G17" s="25"/>
      <c r="H17" s="25"/>
      <c r="I17" s="25"/>
      <c r="J17" s="25"/>
      <c r="K17" s="25"/>
      <c r="L17" s="25"/>
      <c r="M17" s="25"/>
      <c r="N17" s="25"/>
      <c r="O17" s="25"/>
      <c r="P17" s="25"/>
      <c r="Q17" s="25"/>
      <c r="R17" s="25"/>
      <c r="S17" s="26"/>
      <c r="T17" s="26"/>
    </row>
    <row r="18" spans="1:20" ht="24" customHeight="1">
      <c r="A18" s="6" t="s">
        <v>1</v>
      </c>
      <c r="B18" s="8" t="s">
        <v>219</v>
      </c>
      <c r="C18" s="6" t="s">
        <v>373</v>
      </c>
      <c r="D18" s="26"/>
      <c r="E18" s="26"/>
      <c r="F18" s="26"/>
      <c r="G18" s="26"/>
      <c r="H18" s="26"/>
      <c r="I18" s="26"/>
      <c r="J18" s="26"/>
      <c r="K18" s="26"/>
      <c r="L18" s="26"/>
      <c r="M18" s="26"/>
      <c r="N18" s="26"/>
      <c r="O18" s="26"/>
      <c r="P18" s="26"/>
      <c r="Q18" s="26"/>
      <c r="R18" s="26"/>
      <c r="S18" s="26"/>
      <c r="T18" s="26"/>
    </row>
    <row r="19" spans="1:20" ht="12" customHeight="1">
      <c r="A19" s="6" t="s">
        <v>1</v>
      </c>
      <c r="B19" s="8" t="s">
        <v>221</v>
      </c>
      <c r="C19" s="6" t="s">
        <v>374</v>
      </c>
      <c r="D19" s="26"/>
      <c r="E19" s="26"/>
      <c r="F19" s="26"/>
      <c r="G19" s="26"/>
      <c r="H19" s="26"/>
      <c r="I19" s="26"/>
      <c r="J19" s="26"/>
      <c r="K19" s="26"/>
      <c r="L19" s="26"/>
      <c r="M19" s="26"/>
      <c r="N19" s="26"/>
      <c r="O19" s="26"/>
      <c r="P19" s="26"/>
      <c r="Q19" s="26"/>
      <c r="R19" s="26"/>
      <c r="S19" s="26"/>
      <c r="T19" s="26"/>
    </row>
    <row r="20" spans="1:20" ht="12" customHeight="1">
      <c r="A20" s="6" t="s">
        <v>1</v>
      </c>
      <c r="B20" s="8" t="s">
        <v>375</v>
      </c>
      <c r="C20" s="6" t="s">
        <v>376</v>
      </c>
      <c r="D20" s="26"/>
      <c r="E20" s="26"/>
      <c r="F20" s="26"/>
      <c r="G20" s="26"/>
      <c r="H20" s="26"/>
      <c r="I20" s="26"/>
      <c r="J20" s="26"/>
      <c r="K20" s="26"/>
      <c r="L20" s="26"/>
      <c r="M20" s="26"/>
      <c r="N20" s="26"/>
      <c r="O20" s="26"/>
      <c r="P20" s="26"/>
      <c r="Q20" s="26"/>
      <c r="R20" s="26"/>
      <c r="S20" s="26"/>
      <c r="T20" s="26"/>
    </row>
    <row r="21" spans="1:20" ht="12" customHeight="1">
      <c r="A21" s="6" t="s">
        <v>1</v>
      </c>
      <c r="B21" s="8" t="s">
        <v>377</v>
      </c>
      <c r="C21" s="6" t="s">
        <v>378</v>
      </c>
      <c r="D21" s="26"/>
      <c r="E21" s="26"/>
      <c r="F21" s="26"/>
      <c r="G21" s="26"/>
      <c r="H21" s="26"/>
      <c r="I21" s="26"/>
      <c r="J21" s="26"/>
      <c r="K21" s="26"/>
      <c r="L21" s="26"/>
      <c r="M21" s="26"/>
      <c r="N21" s="26"/>
      <c r="O21" s="26"/>
      <c r="P21" s="26"/>
      <c r="Q21" s="26"/>
      <c r="R21" s="26"/>
      <c r="S21" s="26"/>
      <c r="T21" s="26"/>
    </row>
    <row r="22" spans="1:20" ht="12" customHeight="1">
      <c r="A22" s="6" t="s">
        <v>1</v>
      </c>
      <c r="B22" s="8" t="s">
        <v>379</v>
      </c>
      <c r="C22" s="6" t="s">
        <v>380</v>
      </c>
      <c r="D22" s="26"/>
      <c r="E22" s="26"/>
      <c r="F22" s="26"/>
      <c r="G22" s="26"/>
      <c r="H22" s="26"/>
      <c r="I22" s="26"/>
      <c r="J22" s="26"/>
      <c r="K22" s="26"/>
      <c r="L22" s="26"/>
      <c r="M22" s="26"/>
      <c r="N22" s="26"/>
      <c r="O22" s="26"/>
      <c r="P22" s="26"/>
      <c r="Q22" s="26"/>
      <c r="R22" s="26"/>
      <c r="S22" s="26"/>
      <c r="T22" s="26"/>
    </row>
    <row r="23" spans="1:20" ht="24" customHeight="1">
      <c r="A23" s="6" t="s">
        <v>1</v>
      </c>
      <c r="B23" s="8" t="s">
        <v>381</v>
      </c>
      <c r="C23" s="6" t="s">
        <v>382</v>
      </c>
      <c r="D23" s="26"/>
      <c r="E23" s="26"/>
      <c r="F23" s="26"/>
      <c r="G23" s="26"/>
      <c r="H23" s="26"/>
      <c r="I23" s="26"/>
      <c r="J23" s="26"/>
      <c r="K23" s="26"/>
      <c r="L23" s="26"/>
      <c r="M23" s="26"/>
      <c r="N23" s="26"/>
      <c r="O23" s="26"/>
      <c r="P23" s="26"/>
      <c r="Q23" s="26"/>
      <c r="R23" s="26"/>
      <c r="S23" s="26"/>
      <c r="T23" s="26"/>
    </row>
    <row r="24" spans="1:20" ht="24" customHeight="1">
      <c r="A24" s="6" t="s">
        <v>1</v>
      </c>
      <c r="B24" s="8" t="s">
        <v>383</v>
      </c>
      <c r="C24" s="6" t="s">
        <v>384</v>
      </c>
      <c r="D24" s="26"/>
      <c r="E24" s="26"/>
      <c r="F24" s="26"/>
      <c r="G24" s="26"/>
      <c r="H24" s="26"/>
      <c r="I24" s="26"/>
      <c r="J24" s="26"/>
      <c r="K24" s="26"/>
      <c r="L24" s="26"/>
      <c r="M24" s="26"/>
      <c r="N24" s="26"/>
      <c r="O24" s="26"/>
      <c r="P24" s="26"/>
      <c r="Q24" s="26"/>
      <c r="R24" s="26"/>
      <c r="S24" s="26"/>
      <c r="T24" s="26"/>
    </row>
    <row r="25" spans="1:20" ht="12" customHeight="1">
      <c r="A25" s="6" t="s">
        <v>1</v>
      </c>
      <c r="B25" s="8" t="s">
        <v>385</v>
      </c>
      <c r="C25" s="6" t="s">
        <v>386</v>
      </c>
      <c r="D25" s="26"/>
      <c r="E25" s="26"/>
      <c r="F25" s="26"/>
      <c r="G25" s="26"/>
      <c r="H25" s="26"/>
      <c r="I25" s="26"/>
      <c r="J25" s="26"/>
      <c r="K25" s="26"/>
      <c r="L25" s="26"/>
      <c r="M25" s="26"/>
      <c r="N25" s="26"/>
      <c r="O25" s="26"/>
      <c r="P25" s="26"/>
      <c r="Q25" s="26"/>
      <c r="R25" s="26"/>
      <c r="S25" s="26"/>
      <c r="T25" s="26"/>
    </row>
    <row r="26" spans="1:20" ht="12" customHeight="1">
      <c r="A26" s="6" t="s">
        <v>1</v>
      </c>
      <c r="B26" s="8" t="s">
        <v>223</v>
      </c>
      <c r="C26" s="6" t="s">
        <v>387</v>
      </c>
      <c r="D26" s="26"/>
      <c r="E26" s="26"/>
      <c r="F26" s="26"/>
      <c r="G26" s="26"/>
      <c r="H26" s="26"/>
      <c r="I26" s="26"/>
      <c r="J26" s="26"/>
      <c r="K26" s="26"/>
      <c r="L26" s="26"/>
      <c r="M26" s="26"/>
      <c r="N26" s="26"/>
      <c r="O26" s="26"/>
      <c r="P26" s="26"/>
      <c r="Q26" s="26"/>
      <c r="R26" s="26"/>
      <c r="S26" s="26"/>
      <c r="T26" s="26"/>
    </row>
    <row r="27" spans="1:20" ht="12" customHeight="1">
      <c r="A27" s="6" t="s">
        <v>1</v>
      </c>
      <c r="B27" s="8" t="s">
        <v>388</v>
      </c>
      <c r="C27" s="6" t="s">
        <v>389</v>
      </c>
      <c r="D27" s="26"/>
      <c r="E27" s="26"/>
      <c r="F27" s="26"/>
      <c r="G27" s="26"/>
      <c r="H27" s="26"/>
      <c r="I27" s="26"/>
      <c r="J27" s="26"/>
      <c r="K27" s="26"/>
      <c r="L27" s="26"/>
      <c r="M27" s="26"/>
      <c r="N27" s="26"/>
      <c r="O27" s="26"/>
      <c r="P27" s="26"/>
      <c r="Q27" s="26"/>
      <c r="R27" s="26"/>
      <c r="S27" s="26"/>
      <c r="T27" s="26"/>
    </row>
    <row r="28" spans="1:20" ht="12" customHeight="1">
      <c r="A28" s="6" t="s">
        <v>1</v>
      </c>
      <c r="B28" s="8" t="s">
        <v>390</v>
      </c>
      <c r="C28" s="6" t="s">
        <v>391</v>
      </c>
      <c r="D28" s="26"/>
      <c r="E28" s="26"/>
      <c r="F28" s="26"/>
      <c r="G28" s="26"/>
      <c r="H28" s="26"/>
      <c r="I28" s="26"/>
      <c r="J28" s="26"/>
      <c r="K28" s="26"/>
      <c r="L28" s="26"/>
      <c r="M28" s="26"/>
      <c r="N28" s="26"/>
      <c r="O28" s="26"/>
      <c r="P28" s="26"/>
      <c r="Q28" s="26"/>
      <c r="R28" s="26"/>
      <c r="S28" s="26"/>
      <c r="T28" s="26"/>
    </row>
    <row r="29" spans="1:20" ht="12" customHeight="1">
      <c r="A29" s="6" t="s">
        <v>1</v>
      </c>
      <c r="B29" s="8" t="s">
        <v>392</v>
      </c>
      <c r="C29" s="6" t="s">
        <v>393</v>
      </c>
      <c r="D29" s="26"/>
      <c r="E29" s="26"/>
      <c r="F29" s="26"/>
      <c r="G29" s="26"/>
      <c r="H29" s="26"/>
      <c r="I29" s="26"/>
      <c r="J29" s="26"/>
      <c r="K29" s="26"/>
      <c r="L29" s="26"/>
      <c r="M29" s="26"/>
      <c r="N29" s="26"/>
      <c r="O29" s="26"/>
      <c r="P29" s="26"/>
      <c r="Q29" s="26"/>
      <c r="R29" s="26"/>
      <c r="S29" s="26"/>
      <c r="T29" s="26"/>
    </row>
    <row r="30" spans="1:20" ht="24" customHeight="1">
      <c r="A30" s="6" t="s">
        <v>1</v>
      </c>
      <c r="B30" s="8" t="s">
        <v>394</v>
      </c>
      <c r="C30" s="6" t="s">
        <v>395</v>
      </c>
      <c r="D30" s="26"/>
      <c r="E30" s="26"/>
      <c r="F30" s="26"/>
      <c r="G30" s="26"/>
      <c r="H30" s="26"/>
      <c r="I30" s="26"/>
      <c r="J30" s="26"/>
      <c r="K30" s="26"/>
      <c r="L30" s="26"/>
      <c r="M30" s="26"/>
      <c r="N30" s="26"/>
      <c r="O30" s="26"/>
      <c r="P30" s="26"/>
      <c r="Q30" s="26"/>
      <c r="R30" s="26"/>
      <c r="S30" s="26"/>
      <c r="T30" s="26"/>
    </row>
    <row r="31" spans="1:20" ht="12" customHeight="1">
      <c r="A31" s="6" t="s">
        <v>1</v>
      </c>
      <c r="B31" s="8" t="s">
        <v>396</v>
      </c>
      <c r="C31" s="6" t="s">
        <v>397</v>
      </c>
      <c r="D31" s="26"/>
      <c r="E31" s="26"/>
      <c r="F31" s="26"/>
      <c r="G31" s="26"/>
      <c r="H31" s="26"/>
      <c r="I31" s="26"/>
      <c r="J31" s="26"/>
      <c r="K31" s="26"/>
      <c r="L31" s="26"/>
      <c r="M31" s="26"/>
      <c r="N31" s="26"/>
      <c r="O31" s="26"/>
      <c r="P31" s="26"/>
      <c r="Q31" s="26"/>
      <c r="R31" s="26"/>
      <c r="S31" s="26"/>
      <c r="T31" s="26"/>
    </row>
    <row r="32" spans="1:20" ht="12" customHeight="1">
      <c r="A32" s="6" t="s">
        <v>1</v>
      </c>
      <c r="B32" s="8" t="s">
        <v>398</v>
      </c>
      <c r="C32" s="6" t="s">
        <v>399</v>
      </c>
      <c r="D32" s="26"/>
      <c r="E32" s="26"/>
      <c r="F32" s="26"/>
      <c r="G32" s="26"/>
      <c r="H32" s="26"/>
      <c r="I32" s="26"/>
      <c r="J32" s="26"/>
      <c r="K32" s="26"/>
      <c r="L32" s="26"/>
      <c r="M32" s="26"/>
      <c r="N32" s="26"/>
      <c r="O32" s="26"/>
      <c r="P32" s="26"/>
      <c r="Q32" s="26"/>
      <c r="R32" s="26"/>
      <c r="S32" s="26"/>
      <c r="T32" s="26"/>
    </row>
    <row r="33" spans="1:20" ht="48" customHeight="1">
      <c r="A33" s="6" t="s">
        <v>1</v>
      </c>
      <c r="B33" s="8" t="s">
        <v>400</v>
      </c>
      <c r="C33" s="6" t="s">
        <v>401</v>
      </c>
      <c r="D33" s="26"/>
      <c r="E33" s="26"/>
      <c r="F33" s="26"/>
      <c r="G33" s="26"/>
      <c r="H33" s="26"/>
      <c r="I33" s="26"/>
      <c r="J33" s="26"/>
      <c r="K33" s="26"/>
      <c r="L33" s="26"/>
      <c r="M33" s="26"/>
      <c r="N33" s="26"/>
      <c r="O33" s="26"/>
      <c r="P33" s="26"/>
      <c r="Q33" s="26"/>
      <c r="R33" s="26"/>
      <c r="S33" s="26"/>
      <c r="T33" s="26"/>
    </row>
    <row r="34" spans="1:20" ht="24" customHeight="1">
      <c r="A34" s="6" t="s">
        <v>1</v>
      </c>
      <c r="B34" s="8" t="s">
        <v>225</v>
      </c>
      <c r="C34" s="6" t="s">
        <v>402</v>
      </c>
      <c r="D34" s="26"/>
      <c r="E34" s="26"/>
      <c r="F34" s="26"/>
      <c r="G34" s="26"/>
      <c r="H34" s="26"/>
      <c r="I34" s="26"/>
      <c r="J34" s="26"/>
      <c r="K34" s="26"/>
      <c r="L34" s="26"/>
      <c r="M34" s="26"/>
      <c r="N34" s="26"/>
      <c r="O34" s="26"/>
      <c r="P34" s="26"/>
      <c r="Q34" s="26"/>
      <c r="R34" s="26"/>
      <c r="S34" s="26"/>
      <c r="T34" s="26"/>
    </row>
    <row r="35" spans="1:20" ht="24" customHeight="1">
      <c r="A35" s="6" t="s">
        <v>1</v>
      </c>
      <c r="B35" s="8" t="s">
        <v>403</v>
      </c>
      <c r="C35" s="6" t="s">
        <v>404</v>
      </c>
      <c r="D35" s="26"/>
      <c r="E35" s="26"/>
      <c r="F35" s="26"/>
      <c r="G35" s="26"/>
      <c r="H35" s="26"/>
      <c r="I35" s="26"/>
      <c r="J35" s="26"/>
      <c r="K35" s="26"/>
      <c r="L35" s="26"/>
      <c r="M35" s="26"/>
      <c r="N35" s="26"/>
      <c r="O35" s="26"/>
      <c r="P35" s="26"/>
      <c r="Q35" s="26"/>
      <c r="R35" s="26"/>
      <c r="S35" s="26"/>
      <c r="T35" s="26"/>
    </row>
    <row r="36" spans="1:20" ht="12" customHeight="1">
      <c r="A36" s="6" t="s">
        <v>1</v>
      </c>
      <c r="B36" s="8" t="s">
        <v>405</v>
      </c>
      <c r="C36" s="6" t="s">
        <v>406</v>
      </c>
      <c r="D36" s="26"/>
      <c r="E36" s="26"/>
      <c r="F36" s="26"/>
      <c r="G36" s="26"/>
      <c r="H36" s="26"/>
      <c r="I36" s="26"/>
      <c r="J36" s="26"/>
      <c r="K36" s="26"/>
      <c r="L36" s="26"/>
      <c r="M36" s="26"/>
      <c r="N36" s="26"/>
      <c r="O36" s="26"/>
      <c r="P36" s="26"/>
      <c r="Q36" s="26"/>
      <c r="R36" s="26"/>
      <c r="S36" s="26"/>
      <c r="T36" s="26"/>
    </row>
    <row r="37" spans="1:20" ht="12" customHeight="1">
      <c r="A37" s="6" t="s">
        <v>1</v>
      </c>
      <c r="B37" s="8" t="s">
        <v>407</v>
      </c>
      <c r="C37" s="6" t="s">
        <v>408</v>
      </c>
      <c r="D37" s="26"/>
      <c r="E37" s="26"/>
      <c r="F37" s="26"/>
      <c r="G37" s="26"/>
      <c r="H37" s="26"/>
      <c r="I37" s="26"/>
      <c r="J37" s="26"/>
      <c r="K37" s="26"/>
      <c r="L37" s="26"/>
      <c r="M37" s="26"/>
      <c r="N37" s="26"/>
      <c r="O37" s="26"/>
      <c r="P37" s="26"/>
      <c r="Q37" s="26"/>
      <c r="R37" s="26"/>
      <c r="S37" s="26"/>
      <c r="T37" s="26"/>
    </row>
    <row r="38" spans="1:20" ht="12" customHeight="1">
      <c r="A38" s="6" t="s">
        <v>1</v>
      </c>
      <c r="B38" s="33" t="s">
        <v>252</v>
      </c>
      <c r="C38" s="24" t="s">
        <v>409</v>
      </c>
      <c r="D38" s="25"/>
      <c r="E38" s="25"/>
      <c r="F38" s="25"/>
      <c r="G38" s="25"/>
      <c r="H38" s="25"/>
      <c r="I38" s="25"/>
      <c r="J38" s="25"/>
      <c r="K38" s="25"/>
      <c r="L38" s="25"/>
      <c r="M38" s="25"/>
      <c r="N38" s="25"/>
      <c r="O38" s="25"/>
      <c r="P38" s="25"/>
      <c r="Q38" s="25"/>
      <c r="R38" s="25"/>
      <c r="S38" s="26"/>
      <c r="T38" s="26"/>
    </row>
    <row r="39" spans="1:20" ht="24" customHeight="1">
      <c r="A39" s="6" t="s">
        <v>1</v>
      </c>
      <c r="B39" s="8" t="s">
        <v>255</v>
      </c>
      <c r="C39" s="6" t="s">
        <v>410</v>
      </c>
      <c r="D39" s="26"/>
      <c r="E39" s="26"/>
      <c r="F39" s="26"/>
      <c r="G39" s="26"/>
      <c r="H39" s="26"/>
      <c r="I39" s="26"/>
      <c r="J39" s="26"/>
      <c r="K39" s="26"/>
      <c r="L39" s="26"/>
      <c r="M39" s="26"/>
      <c r="N39" s="26"/>
      <c r="O39" s="26"/>
      <c r="P39" s="26"/>
      <c r="Q39" s="26"/>
      <c r="R39" s="26"/>
      <c r="S39" s="26"/>
      <c r="T39" s="26"/>
    </row>
    <row r="40" spans="1:20" ht="24" customHeight="1">
      <c r="A40" s="6" t="s">
        <v>1</v>
      </c>
      <c r="B40" s="8" t="s">
        <v>256</v>
      </c>
      <c r="C40" s="6" t="s">
        <v>411</v>
      </c>
      <c r="D40" s="26"/>
      <c r="E40" s="26"/>
      <c r="F40" s="26"/>
      <c r="G40" s="26"/>
      <c r="H40" s="26"/>
      <c r="I40" s="26"/>
      <c r="J40" s="26"/>
      <c r="K40" s="26"/>
      <c r="L40" s="26"/>
      <c r="M40" s="26"/>
      <c r="N40" s="26"/>
      <c r="O40" s="26"/>
      <c r="P40" s="26"/>
      <c r="Q40" s="26"/>
      <c r="R40" s="26"/>
      <c r="S40" s="26"/>
      <c r="T40" s="26"/>
    </row>
    <row r="41" spans="1:20" ht="12" customHeight="1">
      <c r="A41" s="6" t="s">
        <v>1</v>
      </c>
      <c r="B41" s="8" t="s">
        <v>257</v>
      </c>
      <c r="C41" s="6" t="s">
        <v>412</v>
      </c>
      <c r="D41" s="26"/>
      <c r="E41" s="26"/>
      <c r="F41" s="26"/>
      <c r="G41" s="26"/>
      <c r="H41" s="26"/>
      <c r="I41" s="26"/>
      <c r="J41" s="26"/>
      <c r="K41" s="26"/>
      <c r="L41" s="26"/>
      <c r="M41" s="26"/>
      <c r="N41" s="26"/>
      <c r="O41" s="26"/>
      <c r="P41" s="26"/>
      <c r="Q41" s="26"/>
      <c r="R41" s="26"/>
      <c r="S41" s="26"/>
      <c r="T41" s="26"/>
    </row>
    <row r="42" spans="1:20" ht="12" customHeight="1">
      <c r="A42" s="6" t="s">
        <v>1</v>
      </c>
      <c r="B42" s="8" t="s">
        <v>413</v>
      </c>
      <c r="C42" s="24" t="s">
        <v>414</v>
      </c>
      <c r="D42" s="26"/>
      <c r="E42" s="26"/>
      <c r="F42" s="26"/>
      <c r="G42" s="26"/>
      <c r="H42" s="26"/>
      <c r="I42" s="26"/>
      <c r="J42" s="26"/>
      <c r="K42" s="26"/>
      <c r="L42" s="26"/>
      <c r="M42" s="26"/>
      <c r="N42" s="26"/>
      <c r="O42" s="26"/>
      <c r="P42" s="26"/>
      <c r="Q42" s="26"/>
      <c r="R42" s="26"/>
      <c r="S42" s="26"/>
      <c r="T42" s="26"/>
    </row>
    <row r="43" spans="1:20" ht="12" customHeight="1">
      <c r="A43" s="6" t="s">
        <v>1</v>
      </c>
      <c r="B43" s="8" t="s">
        <v>415</v>
      </c>
      <c r="C43" s="6" t="s">
        <v>416</v>
      </c>
      <c r="D43" s="26"/>
      <c r="E43" s="26"/>
      <c r="F43" s="26"/>
      <c r="G43" s="26"/>
      <c r="H43" s="26"/>
      <c r="I43" s="26"/>
      <c r="J43" s="26"/>
      <c r="K43" s="26"/>
      <c r="L43" s="26"/>
      <c r="M43" s="26"/>
      <c r="N43" s="26"/>
      <c r="O43" s="26"/>
      <c r="P43" s="26"/>
      <c r="Q43" s="26"/>
      <c r="R43" s="26"/>
      <c r="S43" s="26"/>
      <c r="T43" s="26"/>
    </row>
    <row r="44" spans="1:20" ht="24" customHeight="1">
      <c r="A44" s="6" t="s">
        <v>1</v>
      </c>
      <c r="B44" s="8" t="s">
        <v>417</v>
      </c>
      <c r="C44" s="6" t="s">
        <v>418</v>
      </c>
      <c r="D44" s="26"/>
      <c r="E44" s="26"/>
      <c r="F44" s="26"/>
      <c r="G44" s="26"/>
      <c r="H44" s="26"/>
      <c r="I44" s="26"/>
      <c r="J44" s="26"/>
      <c r="K44" s="26"/>
      <c r="L44" s="26"/>
      <c r="M44" s="26"/>
      <c r="N44" s="26"/>
      <c r="O44" s="26"/>
      <c r="P44" s="26"/>
      <c r="Q44" s="26"/>
      <c r="R44" s="26"/>
      <c r="S44" s="26"/>
      <c r="T44" s="26"/>
    </row>
    <row r="45" spans="1:20" ht="24" customHeight="1">
      <c r="A45" s="6" t="s">
        <v>1</v>
      </c>
      <c r="B45" s="8" t="s">
        <v>419</v>
      </c>
      <c r="C45" s="6" t="s">
        <v>420</v>
      </c>
      <c r="D45" s="26"/>
      <c r="E45" s="26"/>
      <c r="F45" s="26"/>
      <c r="G45" s="26"/>
      <c r="H45" s="26"/>
      <c r="I45" s="26"/>
      <c r="J45" s="26"/>
      <c r="K45" s="26"/>
      <c r="L45" s="26"/>
      <c r="M45" s="26"/>
      <c r="N45" s="26"/>
      <c r="O45" s="26"/>
      <c r="P45" s="26"/>
      <c r="Q45" s="26"/>
      <c r="R45" s="26"/>
      <c r="S45" s="26"/>
      <c r="T45" s="26"/>
    </row>
    <row r="46" spans="1:20" ht="12" customHeight="1">
      <c r="A46" s="6" t="s">
        <v>1</v>
      </c>
      <c r="B46" s="8" t="s">
        <v>421</v>
      </c>
      <c r="C46" s="6" t="s">
        <v>422</v>
      </c>
      <c r="D46" s="26"/>
      <c r="E46" s="26"/>
      <c r="F46" s="26"/>
      <c r="G46" s="26"/>
      <c r="H46" s="26"/>
      <c r="I46" s="26"/>
      <c r="J46" s="26"/>
      <c r="K46" s="26"/>
      <c r="L46" s="26"/>
      <c r="M46" s="26"/>
      <c r="N46" s="26"/>
      <c r="O46" s="26"/>
      <c r="P46" s="26"/>
      <c r="Q46" s="26"/>
      <c r="R46" s="26"/>
      <c r="S46" s="26"/>
      <c r="T46" s="26"/>
    </row>
    <row r="47" spans="1:20" ht="12" customHeight="1">
      <c r="A47" s="6" t="s">
        <v>1</v>
      </c>
      <c r="B47" s="8" t="s">
        <v>423</v>
      </c>
      <c r="C47" s="6" t="s">
        <v>424</v>
      </c>
      <c r="D47" s="26"/>
      <c r="E47" s="26"/>
      <c r="F47" s="26"/>
      <c r="G47" s="26"/>
      <c r="H47" s="26"/>
      <c r="I47" s="26"/>
      <c r="J47" s="26"/>
      <c r="K47" s="26"/>
      <c r="L47" s="26"/>
      <c r="M47" s="26"/>
      <c r="N47" s="26"/>
      <c r="O47" s="26"/>
      <c r="P47" s="26"/>
      <c r="Q47" s="26"/>
      <c r="R47" s="26"/>
      <c r="S47" s="26"/>
      <c r="T47" s="26"/>
    </row>
    <row r="48" spans="1:20" ht="12" customHeight="1">
      <c r="A48" s="6" t="s">
        <v>1</v>
      </c>
      <c r="B48" s="8" t="s">
        <v>425</v>
      </c>
      <c r="C48" s="6" t="s">
        <v>426</v>
      </c>
      <c r="D48" s="26"/>
      <c r="E48" s="26"/>
      <c r="F48" s="26"/>
      <c r="G48" s="26"/>
      <c r="H48" s="26"/>
      <c r="I48" s="26"/>
      <c r="J48" s="26"/>
      <c r="K48" s="26"/>
      <c r="L48" s="26"/>
      <c r="M48" s="26"/>
      <c r="N48" s="26"/>
      <c r="O48" s="26"/>
      <c r="P48" s="26"/>
      <c r="Q48" s="26"/>
      <c r="R48" s="26"/>
      <c r="S48" s="26"/>
      <c r="T48" s="26"/>
    </row>
    <row r="49" spans="1:20" ht="12" customHeight="1">
      <c r="A49" s="6" t="s">
        <v>1</v>
      </c>
      <c r="B49" s="8" t="s">
        <v>427</v>
      </c>
      <c r="C49" s="6" t="s">
        <v>428</v>
      </c>
      <c r="D49" s="26"/>
      <c r="E49" s="26"/>
      <c r="F49" s="26"/>
      <c r="G49" s="26"/>
      <c r="H49" s="26"/>
      <c r="I49" s="26"/>
      <c r="J49" s="26"/>
      <c r="K49" s="26"/>
      <c r="L49" s="26"/>
      <c r="M49" s="26"/>
      <c r="N49" s="26"/>
      <c r="O49" s="26"/>
      <c r="P49" s="26"/>
      <c r="Q49" s="26"/>
      <c r="R49" s="26"/>
      <c r="S49" s="26"/>
      <c r="T49" s="26"/>
    </row>
    <row r="50" spans="1:20" ht="12" customHeight="1">
      <c r="A50" s="6" t="s">
        <v>1</v>
      </c>
      <c r="B50" s="8" t="s">
        <v>429</v>
      </c>
      <c r="C50" s="6" t="s">
        <v>430</v>
      </c>
      <c r="D50" s="26"/>
      <c r="E50" s="26"/>
      <c r="F50" s="26"/>
      <c r="G50" s="26"/>
      <c r="H50" s="26"/>
      <c r="I50" s="26"/>
      <c r="J50" s="26"/>
      <c r="K50" s="26"/>
      <c r="L50" s="26"/>
      <c r="M50" s="26"/>
      <c r="N50" s="26"/>
      <c r="O50" s="26"/>
      <c r="P50" s="26"/>
      <c r="Q50" s="26"/>
      <c r="R50" s="26"/>
      <c r="S50" s="26"/>
      <c r="T50" s="26"/>
    </row>
    <row r="51" spans="1:20" ht="24" customHeight="1">
      <c r="A51" s="6" t="s">
        <v>1</v>
      </c>
      <c r="B51" s="8" t="s">
        <v>431</v>
      </c>
      <c r="C51" s="6" t="s">
        <v>432</v>
      </c>
      <c r="D51" s="26"/>
      <c r="E51" s="26"/>
      <c r="F51" s="26"/>
      <c r="G51" s="26"/>
      <c r="H51" s="26"/>
      <c r="I51" s="26"/>
      <c r="J51" s="26"/>
      <c r="K51" s="26"/>
      <c r="L51" s="26"/>
      <c r="M51" s="26"/>
      <c r="N51" s="26"/>
      <c r="O51" s="26"/>
      <c r="P51" s="26"/>
      <c r="Q51" s="26"/>
      <c r="R51" s="26"/>
      <c r="S51" s="26"/>
      <c r="T51" s="26"/>
    </row>
    <row r="52" spans="1:20" ht="12" customHeight="1">
      <c r="A52" s="6" t="s">
        <v>1</v>
      </c>
      <c r="B52" s="8" t="s">
        <v>433</v>
      </c>
      <c r="C52" s="6" t="s">
        <v>434</v>
      </c>
      <c r="D52" s="26"/>
      <c r="E52" s="26"/>
      <c r="F52" s="26"/>
      <c r="G52" s="26"/>
      <c r="H52" s="26"/>
      <c r="I52" s="26"/>
      <c r="J52" s="26"/>
      <c r="K52" s="26"/>
      <c r="L52" s="26"/>
      <c r="M52" s="26"/>
      <c r="N52" s="26"/>
      <c r="O52" s="26"/>
      <c r="P52" s="26"/>
      <c r="Q52" s="26"/>
      <c r="R52" s="26"/>
      <c r="S52" s="26"/>
      <c r="T52" s="26"/>
    </row>
    <row r="53" spans="1:20" ht="48" customHeight="1">
      <c r="A53" s="6" t="s">
        <v>1</v>
      </c>
      <c r="B53" s="8" t="s">
        <v>435</v>
      </c>
      <c r="C53" s="6" t="s">
        <v>436</v>
      </c>
      <c r="D53" s="26"/>
      <c r="E53" s="26"/>
      <c r="F53" s="26"/>
      <c r="G53" s="26"/>
      <c r="H53" s="26"/>
      <c r="I53" s="26"/>
      <c r="J53" s="26"/>
      <c r="K53" s="26"/>
      <c r="L53" s="26"/>
      <c r="M53" s="26"/>
      <c r="N53" s="26"/>
      <c r="O53" s="26"/>
      <c r="P53" s="26"/>
      <c r="Q53" s="26"/>
      <c r="R53" s="26"/>
      <c r="S53" s="26"/>
      <c r="T53" s="26"/>
    </row>
    <row r="54" spans="1:20" ht="24" customHeight="1">
      <c r="A54" s="6" t="s">
        <v>1</v>
      </c>
      <c r="B54" s="8" t="s">
        <v>437</v>
      </c>
      <c r="C54" s="6" t="s">
        <v>438</v>
      </c>
      <c r="D54" s="26"/>
      <c r="E54" s="26"/>
      <c r="F54" s="26"/>
      <c r="G54" s="26"/>
      <c r="H54" s="26"/>
      <c r="I54" s="26"/>
      <c r="J54" s="26"/>
      <c r="K54" s="26"/>
      <c r="L54" s="26"/>
      <c r="M54" s="26"/>
      <c r="N54" s="26"/>
      <c r="O54" s="26"/>
      <c r="P54" s="26"/>
      <c r="Q54" s="26"/>
      <c r="R54" s="26"/>
      <c r="S54" s="26"/>
      <c r="T54" s="26"/>
    </row>
    <row r="55" spans="1:20" ht="24" customHeight="1">
      <c r="A55" s="6" t="s">
        <v>1</v>
      </c>
      <c r="B55" s="8" t="s">
        <v>439</v>
      </c>
      <c r="C55" s="6" t="s">
        <v>440</v>
      </c>
      <c r="D55" s="26"/>
      <c r="E55" s="26"/>
      <c r="F55" s="26"/>
      <c r="G55" s="26"/>
      <c r="H55" s="26"/>
      <c r="I55" s="26"/>
      <c r="J55" s="26"/>
      <c r="K55" s="26"/>
      <c r="L55" s="26"/>
      <c r="M55" s="26"/>
      <c r="N55" s="26"/>
      <c r="O55" s="26"/>
      <c r="P55" s="26"/>
      <c r="Q55" s="26"/>
      <c r="R55" s="26"/>
      <c r="S55" s="26"/>
      <c r="T55" s="26"/>
    </row>
    <row r="56" spans="1:20" ht="24" customHeight="1">
      <c r="A56" s="6" t="s">
        <v>1</v>
      </c>
      <c r="B56" s="8" t="s">
        <v>441</v>
      </c>
      <c r="C56" s="6" t="s">
        <v>442</v>
      </c>
      <c r="D56" s="26"/>
      <c r="E56" s="26"/>
      <c r="F56" s="26"/>
      <c r="G56" s="26"/>
      <c r="H56" s="26"/>
      <c r="I56" s="26"/>
      <c r="J56" s="26"/>
      <c r="K56" s="26"/>
      <c r="L56" s="26"/>
      <c r="M56" s="26"/>
      <c r="N56" s="26"/>
      <c r="O56" s="26"/>
      <c r="P56" s="26"/>
      <c r="Q56" s="26"/>
      <c r="R56" s="26"/>
      <c r="S56" s="26"/>
      <c r="T56" s="26"/>
    </row>
    <row r="57" spans="1:20" ht="12" customHeight="1">
      <c r="A57" s="6" t="s">
        <v>1</v>
      </c>
      <c r="B57" s="8" t="s">
        <v>443</v>
      </c>
      <c r="C57" s="6" t="s">
        <v>444</v>
      </c>
      <c r="D57" s="26"/>
      <c r="E57" s="26"/>
      <c r="F57" s="26"/>
      <c r="G57" s="26"/>
      <c r="H57" s="26"/>
      <c r="I57" s="26"/>
      <c r="J57" s="26"/>
      <c r="K57" s="26"/>
      <c r="L57" s="26"/>
      <c r="M57" s="26"/>
      <c r="N57" s="26"/>
      <c r="O57" s="26"/>
      <c r="P57" s="26"/>
      <c r="Q57" s="26"/>
      <c r="R57" s="26"/>
      <c r="S57" s="26"/>
      <c r="T57" s="26"/>
    </row>
    <row r="58" spans="1:20" ht="12" customHeight="1">
      <c r="A58" s="6" t="s">
        <v>1</v>
      </c>
      <c r="B58" s="33" t="s">
        <v>258</v>
      </c>
      <c r="C58" s="24" t="s">
        <v>445</v>
      </c>
      <c r="D58" s="25"/>
      <c r="E58" s="25"/>
      <c r="F58" s="25"/>
      <c r="G58" s="25"/>
      <c r="H58" s="25"/>
      <c r="I58" s="25"/>
      <c r="J58" s="25"/>
      <c r="K58" s="25"/>
      <c r="L58" s="25"/>
      <c r="M58" s="25"/>
      <c r="N58" s="25"/>
      <c r="O58" s="25"/>
      <c r="P58" s="25"/>
      <c r="Q58" s="25"/>
      <c r="R58" s="25"/>
      <c r="S58" s="26"/>
      <c r="T58" s="26"/>
    </row>
    <row r="59" spans="1:20" ht="24" customHeight="1">
      <c r="A59" s="6" t="s">
        <v>1</v>
      </c>
      <c r="B59" s="33" t="s">
        <v>262</v>
      </c>
      <c r="C59" s="24" t="s">
        <v>446</v>
      </c>
      <c r="D59" s="25"/>
      <c r="E59" s="25"/>
      <c r="F59" s="25"/>
      <c r="G59" s="25"/>
      <c r="H59" s="25"/>
      <c r="I59" s="25"/>
      <c r="J59" s="25"/>
      <c r="K59" s="25"/>
      <c r="L59" s="25"/>
      <c r="M59" s="25"/>
      <c r="N59" s="25"/>
      <c r="O59" s="25"/>
      <c r="P59" s="25"/>
      <c r="Q59" s="25"/>
      <c r="R59" s="25"/>
      <c r="S59" s="26"/>
      <c r="T59" s="26"/>
    </row>
    <row r="60" spans="1:20" ht="24" customHeight="1">
      <c r="A60" s="6" t="s">
        <v>1</v>
      </c>
      <c r="B60" s="33" t="s">
        <v>267</v>
      </c>
      <c r="C60" s="24" t="s">
        <v>447</v>
      </c>
      <c r="D60" s="25"/>
      <c r="E60" s="25"/>
      <c r="F60" s="25"/>
      <c r="G60" s="25"/>
      <c r="H60" s="25"/>
      <c r="I60" s="25"/>
      <c r="J60" s="25"/>
      <c r="K60" s="25"/>
      <c r="L60" s="25"/>
      <c r="M60" s="25"/>
      <c r="N60" s="25"/>
      <c r="O60" s="25"/>
      <c r="P60" s="25"/>
      <c r="Q60" s="25"/>
      <c r="R60" s="25"/>
      <c r="S60" s="26"/>
      <c r="T60" s="26"/>
    </row>
    <row r="61" spans="1:20" ht="12" customHeight="1">
      <c r="A61" s="6" t="s">
        <v>1</v>
      </c>
      <c r="B61" s="33" t="s">
        <v>270</v>
      </c>
      <c r="C61" s="24" t="s">
        <v>448</v>
      </c>
      <c r="D61" s="25"/>
      <c r="E61" s="25"/>
      <c r="F61" s="25"/>
      <c r="G61" s="25"/>
      <c r="H61" s="25"/>
      <c r="I61" s="25"/>
      <c r="J61" s="25"/>
      <c r="K61" s="25"/>
      <c r="L61" s="25"/>
      <c r="M61" s="25"/>
      <c r="N61" s="25"/>
      <c r="O61" s="25"/>
      <c r="P61" s="25"/>
      <c r="Q61" s="25"/>
      <c r="R61" s="25"/>
      <c r="S61" s="26"/>
      <c r="T61" s="26"/>
    </row>
    <row r="62" spans="1:20" ht="12" customHeight="1">
      <c r="A62" s="6" t="s">
        <v>1</v>
      </c>
      <c r="B62" s="8" t="s">
        <v>240</v>
      </c>
      <c r="C62" s="6" t="s">
        <v>449</v>
      </c>
      <c r="D62" s="26"/>
      <c r="E62" s="26"/>
      <c r="F62" s="26"/>
      <c r="G62" s="26"/>
      <c r="H62" s="26"/>
      <c r="I62" s="26"/>
      <c r="J62" s="26"/>
      <c r="K62" s="26"/>
      <c r="L62" s="26"/>
      <c r="M62" s="26"/>
      <c r="N62" s="26"/>
      <c r="O62" s="26"/>
      <c r="P62" s="26"/>
      <c r="Q62" s="26"/>
      <c r="R62" s="26"/>
      <c r="S62" s="26"/>
      <c r="T62" s="26"/>
    </row>
    <row r="63" spans="1:20" ht="12" customHeight="1">
      <c r="A63" s="6" t="s">
        <v>1</v>
      </c>
      <c r="B63" s="8" t="s">
        <v>242</v>
      </c>
      <c r="C63" s="6" t="s">
        <v>450</v>
      </c>
      <c r="D63" s="26"/>
      <c r="E63" s="26"/>
      <c r="F63" s="26"/>
      <c r="G63" s="26"/>
      <c r="H63" s="26"/>
      <c r="I63" s="26"/>
      <c r="J63" s="26"/>
      <c r="K63" s="26"/>
      <c r="L63" s="26"/>
      <c r="M63" s="26"/>
      <c r="N63" s="26"/>
      <c r="O63" s="26"/>
      <c r="P63" s="26"/>
      <c r="Q63" s="26"/>
      <c r="R63" s="26"/>
      <c r="S63" s="26"/>
      <c r="T63" s="26"/>
    </row>
    <row r="64" spans="1:20" ht="12" customHeight="1">
      <c r="A64" s="6" t="s">
        <v>1</v>
      </c>
      <c r="B64" s="33" t="s">
        <v>276</v>
      </c>
      <c r="C64" s="24" t="s">
        <v>451</v>
      </c>
      <c r="D64" s="25"/>
      <c r="E64" s="25"/>
      <c r="F64" s="25"/>
      <c r="G64" s="25"/>
      <c r="H64" s="25"/>
      <c r="I64" s="25"/>
      <c r="J64" s="25"/>
      <c r="K64" s="25"/>
      <c r="L64" s="25"/>
      <c r="M64" s="25"/>
      <c r="N64" s="25"/>
      <c r="O64" s="25"/>
      <c r="P64" s="25"/>
      <c r="Q64" s="25"/>
      <c r="R64" s="25"/>
      <c r="S64" s="26"/>
      <c r="T64" s="26"/>
    </row>
    <row r="65" spans="1:20" ht="12" customHeight="1">
      <c r="A65" s="6" t="s">
        <v>1</v>
      </c>
      <c r="B65" s="8" t="s">
        <v>278</v>
      </c>
      <c r="C65" s="6" t="s">
        <v>452</v>
      </c>
      <c r="D65" s="26"/>
      <c r="E65" s="26"/>
      <c r="F65" s="26"/>
      <c r="G65" s="26"/>
      <c r="H65" s="26"/>
      <c r="I65" s="26"/>
      <c r="J65" s="26"/>
      <c r="K65" s="26"/>
      <c r="L65" s="26"/>
      <c r="M65" s="26"/>
      <c r="N65" s="26"/>
      <c r="O65" s="26"/>
      <c r="P65" s="26"/>
      <c r="Q65" s="26"/>
      <c r="R65" s="26"/>
      <c r="S65" s="26"/>
      <c r="T65" s="26"/>
    </row>
    <row r="66" spans="1:20" ht="12" customHeight="1">
      <c r="A66" s="6" t="s">
        <v>1</v>
      </c>
      <c r="B66" s="8" t="s">
        <v>279</v>
      </c>
      <c r="C66" s="6" t="s">
        <v>453</v>
      </c>
      <c r="D66" s="26"/>
      <c r="E66" s="26"/>
      <c r="F66" s="26"/>
      <c r="G66" s="26"/>
      <c r="H66" s="26"/>
      <c r="I66" s="26"/>
      <c r="J66" s="26"/>
      <c r="K66" s="26"/>
      <c r="L66" s="26"/>
      <c r="M66" s="26"/>
      <c r="N66" s="26"/>
      <c r="O66" s="26"/>
      <c r="P66" s="26"/>
      <c r="Q66" s="26"/>
      <c r="R66" s="26"/>
      <c r="S66" s="26"/>
      <c r="T66" s="26"/>
    </row>
    <row r="67" spans="1:20" ht="12" customHeight="1">
      <c r="A67" s="6" t="s">
        <v>1</v>
      </c>
      <c r="B67" s="33" t="s">
        <v>280</v>
      </c>
      <c r="C67" s="24" t="s">
        <v>454</v>
      </c>
      <c r="D67" s="25"/>
      <c r="E67" s="25"/>
      <c r="F67" s="25"/>
      <c r="G67" s="25"/>
      <c r="H67" s="25"/>
      <c r="I67" s="25"/>
      <c r="J67" s="25"/>
      <c r="K67" s="25"/>
      <c r="L67" s="25"/>
      <c r="M67" s="25"/>
      <c r="N67" s="25"/>
      <c r="O67" s="25"/>
      <c r="P67" s="25"/>
      <c r="Q67" s="25"/>
      <c r="R67" s="25"/>
      <c r="S67" s="26"/>
      <c r="T67" s="26"/>
    </row>
    <row r="68" spans="1:20" ht="12" customHeight="1">
      <c r="A68" s="6" t="s">
        <v>1</v>
      </c>
      <c r="B68" s="8" t="s">
        <v>282</v>
      </c>
      <c r="C68" s="6" t="s">
        <v>455</v>
      </c>
      <c r="D68" s="26"/>
      <c r="E68" s="26"/>
      <c r="F68" s="26"/>
      <c r="G68" s="26"/>
      <c r="H68" s="26"/>
      <c r="I68" s="26"/>
      <c r="J68" s="26"/>
      <c r="K68" s="26"/>
      <c r="L68" s="26"/>
      <c r="M68" s="26"/>
      <c r="N68" s="26"/>
      <c r="O68" s="26"/>
      <c r="P68" s="26"/>
      <c r="Q68" s="26"/>
      <c r="R68" s="26"/>
      <c r="S68" s="26"/>
      <c r="T68" s="26"/>
    </row>
    <row r="69" spans="1:20" ht="12" customHeight="1">
      <c r="A69" s="6" t="s">
        <v>1</v>
      </c>
      <c r="B69" s="8" t="s">
        <v>283</v>
      </c>
      <c r="C69" s="6" t="s">
        <v>456</v>
      </c>
      <c r="D69" s="26"/>
      <c r="E69" s="26"/>
      <c r="F69" s="26"/>
      <c r="G69" s="26"/>
      <c r="H69" s="26"/>
      <c r="I69" s="26"/>
      <c r="J69" s="26"/>
      <c r="K69" s="26"/>
      <c r="L69" s="26"/>
      <c r="M69" s="26"/>
      <c r="N69" s="26"/>
      <c r="O69" s="26"/>
      <c r="P69" s="26"/>
      <c r="Q69" s="26"/>
      <c r="R69" s="26"/>
      <c r="S69" s="26"/>
      <c r="T69" s="26"/>
    </row>
    <row r="70" spans="1:20" ht="24" customHeight="1">
      <c r="A70" s="6" t="s">
        <v>1</v>
      </c>
      <c r="B70" s="8" t="s">
        <v>457</v>
      </c>
      <c r="C70" s="6" t="s">
        <v>458</v>
      </c>
      <c r="D70" s="26"/>
      <c r="E70" s="26"/>
      <c r="F70" s="26"/>
      <c r="G70" s="26"/>
      <c r="H70" s="26"/>
      <c r="I70" s="26"/>
      <c r="J70" s="26"/>
      <c r="K70" s="26"/>
      <c r="L70" s="26"/>
      <c r="M70" s="26"/>
      <c r="N70" s="26"/>
      <c r="O70" s="26"/>
      <c r="P70" s="26"/>
      <c r="Q70" s="26"/>
      <c r="R70" s="26"/>
      <c r="S70" s="26"/>
      <c r="T70" s="26"/>
    </row>
    <row r="71" spans="1:20" ht="12" customHeight="1">
      <c r="A71" s="6" t="s">
        <v>1</v>
      </c>
      <c r="B71" s="8" t="s">
        <v>459</v>
      </c>
      <c r="C71" s="6" t="s">
        <v>460</v>
      </c>
      <c r="D71" s="26"/>
      <c r="E71" s="26"/>
      <c r="F71" s="26"/>
      <c r="G71" s="26"/>
      <c r="H71" s="26"/>
      <c r="I71" s="26"/>
      <c r="J71" s="26"/>
      <c r="K71" s="26"/>
      <c r="L71" s="26"/>
      <c r="M71" s="26"/>
      <c r="N71" s="26"/>
      <c r="O71" s="26"/>
      <c r="P71" s="26"/>
      <c r="Q71" s="26"/>
      <c r="R71" s="26"/>
      <c r="S71" s="26"/>
      <c r="T71" s="26"/>
    </row>
    <row r="72" spans="1:20" ht="12" customHeight="1">
      <c r="A72" s="6" t="s">
        <v>1</v>
      </c>
      <c r="B72" s="8" t="s">
        <v>461</v>
      </c>
      <c r="C72" s="6" t="s">
        <v>462</v>
      </c>
      <c r="D72" s="26"/>
      <c r="E72" s="26"/>
      <c r="F72" s="26"/>
      <c r="G72" s="26"/>
      <c r="H72" s="26"/>
      <c r="I72" s="26"/>
      <c r="J72" s="26"/>
      <c r="K72" s="26"/>
      <c r="L72" s="26"/>
      <c r="M72" s="26"/>
      <c r="N72" s="26"/>
      <c r="O72" s="26"/>
      <c r="P72" s="26"/>
      <c r="Q72" s="26"/>
      <c r="R72" s="26"/>
      <c r="S72" s="26"/>
      <c r="T72" s="26"/>
    </row>
    <row r="73" spans="1:20" ht="25.5" customHeight="1">
      <c r="A73" s="6" t="s">
        <v>1</v>
      </c>
      <c r="B73" s="8" t="s">
        <v>463</v>
      </c>
      <c r="C73" s="6" t="s">
        <v>464</v>
      </c>
      <c r="D73" s="26"/>
      <c r="E73" s="26"/>
      <c r="F73" s="26"/>
      <c r="G73" s="26"/>
      <c r="H73" s="26"/>
      <c r="I73" s="26"/>
      <c r="J73" s="26"/>
      <c r="K73" s="26"/>
      <c r="L73" s="26"/>
      <c r="M73" s="26"/>
      <c r="N73" s="26"/>
      <c r="O73" s="26"/>
      <c r="P73" s="26"/>
      <c r="Q73" s="26"/>
      <c r="R73" s="26"/>
      <c r="S73" s="26"/>
      <c r="T73" s="26"/>
    </row>
    <row r="74" spans="1:20" ht="12" customHeight="1">
      <c r="A74" s="6" t="s">
        <v>1</v>
      </c>
      <c r="B74" s="8" t="s">
        <v>465</v>
      </c>
      <c r="C74" s="6" t="s">
        <v>466</v>
      </c>
      <c r="D74" s="26"/>
      <c r="E74" s="26"/>
      <c r="F74" s="26"/>
      <c r="G74" s="26"/>
      <c r="H74" s="26"/>
      <c r="I74" s="26"/>
      <c r="J74" s="26"/>
      <c r="K74" s="26"/>
      <c r="L74" s="26"/>
      <c r="M74" s="26"/>
      <c r="N74" s="26"/>
      <c r="O74" s="26"/>
      <c r="P74" s="26"/>
      <c r="Q74" s="26"/>
      <c r="R74" s="26"/>
      <c r="S74" s="26"/>
      <c r="T74" s="26"/>
    </row>
    <row r="75" spans="1:20" ht="12" customHeight="1">
      <c r="A75" s="6" t="s">
        <v>1</v>
      </c>
      <c r="B75" s="33" t="s">
        <v>284</v>
      </c>
      <c r="C75" s="24" t="s">
        <v>467</v>
      </c>
      <c r="D75" s="26"/>
      <c r="E75" s="26"/>
      <c r="F75" s="26" t="s">
        <v>1</v>
      </c>
      <c r="G75" s="26"/>
      <c r="H75" s="26"/>
      <c r="I75" s="26" t="s">
        <v>1</v>
      </c>
      <c r="J75" s="26"/>
      <c r="K75" s="26"/>
      <c r="L75" s="26" t="s">
        <v>1</v>
      </c>
      <c r="M75" s="26"/>
      <c r="N75" s="26"/>
      <c r="O75" s="26" t="s">
        <v>1</v>
      </c>
      <c r="P75" s="26"/>
      <c r="Q75" s="26"/>
      <c r="R75" s="26" t="s">
        <v>1</v>
      </c>
      <c r="S75" s="26"/>
      <c r="T75" s="26"/>
    </row>
    <row r="76" spans="1:20" ht="29.25" customHeight="1">
      <c r="A76" s="6" t="s">
        <v>1</v>
      </c>
      <c r="B76" s="33" t="s">
        <v>289</v>
      </c>
      <c r="C76" s="24" t="s">
        <v>468</v>
      </c>
      <c r="D76" s="25"/>
      <c r="E76" s="25"/>
      <c r="F76" s="25"/>
      <c r="G76" s="25"/>
      <c r="H76" s="25"/>
      <c r="I76" s="25"/>
      <c r="J76" s="25"/>
      <c r="K76" s="25"/>
      <c r="L76" s="25"/>
      <c r="M76" s="25"/>
      <c r="N76" s="25"/>
      <c r="O76" s="25"/>
      <c r="P76" s="25"/>
      <c r="Q76" s="25"/>
      <c r="R76" s="25"/>
      <c r="S76" s="25"/>
      <c r="T76" s="25"/>
    </row>
    <row r="77" spans="1:20" ht="27" customHeight="1">
      <c r="A77" s="6" t="s">
        <v>1</v>
      </c>
      <c r="B77" s="33" t="s">
        <v>294</v>
      </c>
      <c r="C77" s="24" t="s">
        <v>469</v>
      </c>
      <c r="D77" s="25"/>
      <c r="E77" s="25"/>
      <c r="F77" s="25"/>
      <c r="G77" s="25"/>
      <c r="H77" s="25"/>
      <c r="I77" s="25"/>
      <c r="J77" s="25"/>
      <c r="K77" s="25"/>
      <c r="L77" s="25"/>
      <c r="M77" s="25"/>
      <c r="N77" s="25"/>
      <c r="O77" s="25"/>
      <c r="P77" s="25"/>
      <c r="Q77" s="25"/>
      <c r="R77" s="25"/>
      <c r="S77" s="25"/>
      <c r="T77" s="25"/>
    </row>
    <row r="78" spans="1:20" ht="15" customHeight="1">
      <c r="B78" s="15" t="s">
        <v>1</v>
      </c>
      <c r="C78" s="15" t="s">
        <v>1</v>
      </c>
      <c r="D78" s="15" t="s">
        <v>1</v>
      </c>
      <c r="E78" s="15" t="s">
        <v>1</v>
      </c>
      <c r="F78" s="15" t="s">
        <v>1</v>
      </c>
      <c r="G78" s="15" t="s">
        <v>1</v>
      </c>
      <c r="H78" s="15" t="s">
        <v>1</v>
      </c>
      <c r="I78" s="15" t="s">
        <v>1</v>
      </c>
      <c r="J78" s="15" t="s">
        <v>1</v>
      </c>
      <c r="K78" s="15" t="s">
        <v>1</v>
      </c>
      <c r="L78" s="15" t="s">
        <v>1</v>
      </c>
      <c r="M78" s="15" t="s">
        <v>1</v>
      </c>
      <c r="N78" s="15" t="s">
        <v>1</v>
      </c>
      <c r="O78" s="15" t="s">
        <v>1</v>
      </c>
      <c r="P78" s="15" t="s">
        <v>1</v>
      </c>
      <c r="Q78" s="15" t="s">
        <v>1</v>
      </c>
      <c r="R78" s="15" t="s">
        <v>1</v>
      </c>
      <c r="S78" s="15" t="s">
        <v>1</v>
      </c>
      <c r="T78" s="15" t="s">
        <v>1</v>
      </c>
    </row>
    <row r="79" spans="1:20" ht="15" customHeight="1">
      <c r="B79" s="15" t="s">
        <v>1</v>
      </c>
      <c r="C79" s="15" t="s">
        <v>1</v>
      </c>
      <c r="D79" s="15" t="s">
        <v>1</v>
      </c>
      <c r="E79" s="15" t="s">
        <v>1</v>
      </c>
      <c r="F79" s="15" t="s">
        <v>1</v>
      </c>
      <c r="G79" s="15" t="s">
        <v>1</v>
      </c>
      <c r="H79" s="15" t="s">
        <v>1</v>
      </c>
      <c r="I79" s="15" t="s">
        <v>1</v>
      </c>
      <c r="J79" s="15" t="s">
        <v>1</v>
      </c>
      <c r="K79" s="15" t="s">
        <v>1</v>
      </c>
      <c r="L79" s="15" t="s">
        <v>1</v>
      </c>
      <c r="M79" s="15" t="s">
        <v>1</v>
      </c>
      <c r="N79" s="15" t="s">
        <v>1</v>
      </c>
      <c r="O79" s="15" t="s">
        <v>1</v>
      </c>
      <c r="P79" s="15" t="s">
        <v>1</v>
      </c>
      <c r="Q79" s="15" t="s">
        <v>1</v>
      </c>
      <c r="R79" s="15" t="s">
        <v>1</v>
      </c>
      <c r="S79" s="15" t="s">
        <v>1</v>
      </c>
      <c r="T79" s="15" t="s">
        <v>1</v>
      </c>
    </row>
    <row r="80" spans="1:20" ht="15" customHeight="1">
      <c r="B80" s="571" t="s">
        <v>67</v>
      </c>
      <c r="C80" s="571"/>
      <c r="D80" s="571"/>
      <c r="E80" s="571"/>
      <c r="F80" s="571"/>
      <c r="G80" s="571"/>
      <c r="H80" s="571"/>
      <c r="I80" s="571" t="s">
        <v>68</v>
      </c>
      <c r="J80" s="571"/>
      <c r="K80" s="15" t="s">
        <v>1</v>
      </c>
      <c r="L80" s="15" t="s">
        <v>1</v>
      </c>
      <c r="M80" s="15" t="s">
        <v>1</v>
      </c>
      <c r="N80" s="15" t="s">
        <v>1</v>
      </c>
      <c r="O80" s="15" t="s">
        <v>1</v>
      </c>
      <c r="P80" s="15" t="s">
        <v>1</v>
      </c>
      <c r="Q80" s="15" t="s">
        <v>1</v>
      </c>
      <c r="R80" s="15" t="s">
        <v>1</v>
      </c>
      <c r="S80" s="15" t="s">
        <v>1</v>
      </c>
      <c r="T80" s="15" t="s">
        <v>1</v>
      </c>
    </row>
    <row r="81" spans="2:20" ht="15" customHeight="1">
      <c r="B81" s="15" t="s">
        <v>1</v>
      </c>
      <c r="C81" s="15" t="s">
        <v>1</v>
      </c>
      <c r="D81" s="15" t="s">
        <v>1</v>
      </c>
      <c r="E81" s="15" t="s">
        <v>1</v>
      </c>
      <c r="F81" s="15" t="s">
        <v>1</v>
      </c>
      <c r="G81" s="15" t="s">
        <v>1</v>
      </c>
      <c r="H81" s="15" t="s">
        <v>1</v>
      </c>
      <c r="I81" s="15" t="s">
        <v>1</v>
      </c>
      <c r="J81" s="15" t="s">
        <v>1</v>
      </c>
      <c r="K81" s="15" t="s">
        <v>1</v>
      </c>
      <c r="L81" s="15" t="s">
        <v>1</v>
      </c>
      <c r="M81" s="15" t="s">
        <v>1</v>
      </c>
      <c r="N81" s="15" t="s">
        <v>1</v>
      </c>
      <c r="O81" s="15" t="s">
        <v>1</v>
      </c>
      <c r="P81" s="15" t="s">
        <v>1</v>
      </c>
      <c r="Q81" s="15" t="s">
        <v>1</v>
      </c>
      <c r="R81" s="15" t="s">
        <v>1</v>
      </c>
      <c r="S81" s="15" t="s">
        <v>1</v>
      </c>
      <c r="T81" s="15" t="s">
        <v>1</v>
      </c>
    </row>
    <row r="82" spans="2:20" ht="15" customHeight="1">
      <c r="B82" s="571" t="s">
        <v>69</v>
      </c>
      <c r="C82" s="571"/>
      <c r="D82" s="571"/>
      <c r="E82" s="571"/>
      <c r="F82" s="571"/>
      <c r="G82" s="571"/>
      <c r="H82" s="571"/>
      <c r="I82" s="571" t="s">
        <v>68</v>
      </c>
      <c r="J82" s="571"/>
      <c r="K82" s="15" t="s">
        <v>1</v>
      </c>
      <c r="L82" s="15" t="s">
        <v>1</v>
      </c>
      <c r="M82" s="15" t="s">
        <v>1</v>
      </c>
      <c r="N82" s="15" t="s">
        <v>1</v>
      </c>
      <c r="O82" s="15" t="s">
        <v>1</v>
      </c>
      <c r="P82" s="15" t="s">
        <v>1</v>
      </c>
      <c r="Q82" s="15" t="s">
        <v>1</v>
      </c>
      <c r="R82" s="15" t="s">
        <v>1</v>
      </c>
      <c r="S82" s="15" t="s">
        <v>1</v>
      </c>
      <c r="T82" s="15" t="s">
        <v>1</v>
      </c>
    </row>
    <row r="83" spans="2:20" ht="15" customHeight="1">
      <c r="B83" s="15" t="s">
        <v>1</v>
      </c>
      <c r="C83" s="15" t="s">
        <v>1</v>
      </c>
      <c r="D83" s="15" t="s">
        <v>1</v>
      </c>
      <c r="E83" s="15" t="s">
        <v>1</v>
      </c>
      <c r="F83" s="15" t="s">
        <v>1</v>
      </c>
      <c r="G83" s="15" t="s">
        <v>1</v>
      </c>
      <c r="H83" s="15" t="s">
        <v>1</v>
      </c>
      <c r="I83" s="15" t="s">
        <v>1</v>
      </c>
      <c r="J83" s="15" t="s">
        <v>1</v>
      </c>
      <c r="K83" s="15" t="s">
        <v>1</v>
      </c>
      <c r="L83" s="15" t="s">
        <v>1</v>
      </c>
      <c r="M83" s="15" t="s">
        <v>1</v>
      </c>
      <c r="N83" s="15" t="s">
        <v>1</v>
      </c>
      <c r="O83" s="15" t="s">
        <v>1</v>
      </c>
      <c r="P83" s="15" t="s">
        <v>1</v>
      </c>
      <c r="Q83" s="15" t="s">
        <v>1</v>
      </c>
      <c r="R83" s="15" t="s">
        <v>1</v>
      </c>
      <c r="S83" s="15" t="s">
        <v>1</v>
      </c>
      <c r="T83" s="15" t="s">
        <v>1</v>
      </c>
    </row>
    <row r="84" spans="2:20" ht="15" customHeight="1">
      <c r="B84" s="571" t="s">
        <v>70</v>
      </c>
      <c r="C84" s="571"/>
      <c r="D84" s="571"/>
      <c r="E84" s="571"/>
      <c r="F84" s="571"/>
      <c r="G84" s="571"/>
      <c r="H84" s="571"/>
      <c r="I84" s="571"/>
      <c r="J84" s="571"/>
      <c r="K84" s="15" t="s">
        <v>1</v>
      </c>
      <c r="L84" s="15" t="s">
        <v>1</v>
      </c>
      <c r="M84" s="15" t="s">
        <v>1</v>
      </c>
      <c r="N84" s="15" t="s">
        <v>1</v>
      </c>
      <c r="O84" s="15" t="s">
        <v>1</v>
      </c>
      <c r="P84" s="15" t="s">
        <v>1</v>
      </c>
      <c r="Q84" s="15" t="s">
        <v>1</v>
      </c>
      <c r="R84" s="15" t="s">
        <v>1</v>
      </c>
      <c r="S84" s="15" t="s">
        <v>1</v>
      </c>
      <c r="T84" s="15" t="s">
        <v>1</v>
      </c>
    </row>
  </sheetData>
  <mergeCells count="24">
    <mergeCell ref="B13:Q13"/>
    <mergeCell ref="B1:H1"/>
    <mergeCell ref="I1:J1"/>
    <mergeCell ref="B2:F2"/>
    <mergeCell ref="B3:F3"/>
    <mergeCell ref="B4:F4"/>
    <mergeCell ref="B5:F5"/>
    <mergeCell ref="B6:F6"/>
    <mergeCell ref="B7:F7"/>
    <mergeCell ref="B9:T9"/>
    <mergeCell ref="B11:Q11"/>
    <mergeCell ref="B12:Q12"/>
    <mergeCell ref="B84:J84"/>
    <mergeCell ref="B14:B15"/>
    <mergeCell ref="C14:C15"/>
    <mergeCell ref="D14:F14"/>
    <mergeCell ref="G14:I14"/>
    <mergeCell ref="J14:L14"/>
    <mergeCell ref="P14:R14"/>
    <mergeCell ref="B80:H80"/>
    <mergeCell ref="I80:J80"/>
    <mergeCell ref="B82:H82"/>
    <mergeCell ref="I82:J82"/>
    <mergeCell ref="M14:O14"/>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5"/>
  <sheetViews>
    <sheetView view="pageBreakPreview" topLeftCell="B1" zoomScaleNormal="100" zoomScaleSheetLayoutView="100" workbookViewId="0">
      <selection activeCell="I33" sqref="I33"/>
    </sheetView>
  </sheetViews>
  <sheetFormatPr defaultRowHeight="15" customHeight="1"/>
  <cols>
    <col min="1" max="1" width="3.28515625" style="559" hidden="1" customWidth="1"/>
    <col min="2" max="2" width="6.42578125" style="559" customWidth="1"/>
    <col min="3" max="3" width="31.42578125" style="559" customWidth="1"/>
    <col min="4" max="4" width="10" style="559" customWidth="1"/>
    <col min="5" max="8" width="10.42578125" style="559" customWidth="1"/>
    <col min="9" max="9" width="10.7109375" style="559" customWidth="1"/>
    <col min="10" max="12" width="10.42578125" style="559" customWidth="1"/>
    <col min="13" max="13" width="10" style="559" customWidth="1"/>
    <col min="14" max="14" width="10.42578125" style="559" customWidth="1"/>
    <col min="15" max="15" width="10.5703125" style="559" customWidth="1"/>
    <col min="16" max="16" width="10.28515625" style="559" customWidth="1"/>
    <col min="17" max="19" width="10.42578125" style="559" customWidth="1"/>
    <col min="20" max="20" width="11.28515625" style="559" customWidth="1"/>
    <col min="21" max="21" width="10" style="559" customWidth="1"/>
    <col min="22" max="16384" width="9.140625" style="559"/>
  </cols>
  <sheetData>
    <row r="1" spans="1:22" ht="15" customHeight="1">
      <c r="A1" s="560" t="s">
        <v>1</v>
      </c>
      <c r="B1" s="649" t="s">
        <v>0</v>
      </c>
      <c r="C1" s="649"/>
      <c r="D1" s="649"/>
      <c r="E1" s="649"/>
      <c r="F1" s="649"/>
      <c r="G1" s="649"/>
      <c r="H1" s="649"/>
      <c r="I1" s="649" t="s">
        <v>1</v>
      </c>
      <c r="J1" s="649"/>
      <c r="K1" s="560"/>
      <c r="L1" s="560" t="s">
        <v>1</v>
      </c>
      <c r="M1" s="560" t="s">
        <v>1</v>
      </c>
      <c r="N1" s="560" t="s">
        <v>1</v>
      </c>
      <c r="O1" s="560" t="s">
        <v>1</v>
      </c>
      <c r="P1" s="560" t="s">
        <v>1</v>
      </c>
      <c r="Q1" s="560" t="s">
        <v>1</v>
      </c>
      <c r="R1" s="560" t="s">
        <v>1</v>
      </c>
      <c r="S1" s="560" t="s">
        <v>1</v>
      </c>
      <c r="T1" s="560" t="s">
        <v>1</v>
      </c>
      <c r="U1" s="560" t="s">
        <v>1</v>
      </c>
    </row>
    <row r="2" spans="1:22" ht="15" customHeight="1">
      <c r="A2" s="560" t="s">
        <v>1</v>
      </c>
      <c r="B2" s="655" t="s">
        <v>3</v>
      </c>
      <c r="C2" s="655"/>
      <c r="D2" s="655"/>
      <c r="E2" s="655"/>
      <c r="F2" s="655"/>
      <c r="G2" s="560" t="s">
        <v>1</v>
      </c>
      <c r="H2" s="560" t="s">
        <v>1</v>
      </c>
      <c r="I2" s="560" t="s">
        <v>1</v>
      </c>
      <c r="J2" s="560" t="s">
        <v>1</v>
      </c>
      <c r="K2" s="560"/>
      <c r="L2" s="560" t="s">
        <v>1</v>
      </c>
      <c r="M2" s="560" t="s">
        <v>1</v>
      </c>
      <c r="N2" s="560" t="s">
        <v>1</v>
      </c>
      <c r="O2" s="560" t="s">
        <v>1</v>
      </c>
      <c r="P2" s="560" t="s">
        <v>1</v>
      </c>
      <c r="Q2" s="560" t="s">
        <v>1</v>
      </c>
      <c r="R2" s="560" t="s">
        <v>1</v>
      </c>
      <c r="S2" s="560" t="s">
        <v>1</v>
      </c>
      <c r="T2" s="560" t="s">
        <v>1</v>
      </c>
      <c r="U2" s="560" t="s">
        <v>1</v>
      </c>
    </row>
    <row r="3" spans="1:22" ht="15" customHeight="1">
      <c r="A3" s="560" t="s">
        <v>1</v>
      </c>
      <c r="B3" s="655" t="s">
        <v>5</v>
      </c>
      <c r="C3" s="655"/>
      <c r="D3" s="655"/>
      <c r="E3" s="655"/>
      <c r="F3" s="655"/>
      <c r="G3" s="560" t="s">
        <v>1</v>
      </c>
      <c r="H3" s="560" t="s">
        <v>1</v>
      </c>
      <c r="I3" s="560" t="s">
        <v>1</v>
      </c>
      <c r="J3" s="560" t="s">
        <v>1</v>
      </c>
      <c r="K3" s="560"/>
      <c r="L3" s="560" t="s">
        <v>1</v>
      </c>
      <c r="M3" s="560" t="s">
        <v>1</v>
      </c>
      <c r="N3" s="560" t="s">
        <v>1</v>
      </c>
      <c r="O3" s="560" t="s">
        <v>1</v>
      </c>
      <c r="P3" s="560" t="s">
        <v>1</v>
      </c>
      <c r="Q3" s="560" t="s">
        <v>1</v>
      </c>
      <c r="R3" s="560" t="s">
        <v>1</v>
      </c>
      <c r="S3" s="560" t="s">
        <v>1</v>
      </c>
      <c r="T3" s="560" t="s">
        <v>1</v>
      </c>
      <c r="U3" s="560" t="s">
        <v>1</v>
      </c>
    </row>
    <row r="4" spans="1:22" ht="15" customHeight="1">
      <c r="A4" s="560" t="s">
        <v>1</v>
      </c>
      <c r="B4" s="655" t="s">
        <v>7</v>
      </c>
      <c r="C4" s="655"/>
      <c r="D4" s="655"/>
      <c r="E4" s="655"/>
      <c r="F4" s="655"/>
      <c r="G4" s="560" t="s">
        <v>1</v>
      </c>
      <c r="H4" s="560" t="s">
        <v>1</v>
      </c>
      <c r="I4" s="560" t="s">
        <v>1</v>
      </c>
      <c r="J4" s="560" t="s">
        <v>1</v>
      </c>
      <c r="K4" s="560"/>
      <c r="L4" s="560" t="s">
        <v>1</v>
      </c>
      <c r="M4" s="560" t="s">
        <v>1</v>
      </c>
      <c r="N4" s="560" t="s">
        <v>1</v>
      </c>
      <c r="O4" s="560" t="s">
        <v>1</v>
      </c>
      <c r="P4" s="560" t="s">
        <v>1</v>
      </c>
      <c r="Q4" s="560" t="s">
        <v>1</v>
      </c>
      <c r="R4" s="560" t="s">
        <v>1</v>
      </c>
      <c r="S4" s="560" t="s">
        <v>1</v>
      </c>
      <c r="T4" s="560" t="s">
        <v>1</v>
      </c>
      <c r="U4" s="560" t="s">
        <v>1</v>
      </c>
    </row>
    <row r="5" spans="1:22" ht="15" customHeight="1">
      <c r="A5" s="560" t="s">
        <v>1</v>
      </c>
      <c r="B5" s="655" t="s">
        <v>9</v>
      </c>
      <c r="C5" s="655"/>
      <c r="D5" s="655"/>
      <c r="E5" s="655"/>
      <c r="F5" s="655"/>
      <c r="G5" s="560" t="s">
        <v>1</v>
      </c>
      <c r="H5" s="560" t="s">
        <v>1</v>
      </c>
      <c r="I5" s="560" t="s">
        <v>1</v>
      </c>
      <c r="J5" s="560" t="s">
        <v>1</v>
      </c>
      <c r="K5" s="560"/>
      <c r="L5" s="560" t="s">
        <v>1</v>
      </c>
      <c r="M5" s="560" t="s">
        <v>1</v>
      </c>
      <c r="N5" s="560" t="s">
        <v>1</v>
      </c>
      <c r="O5" s="560" t="s">
        <v>1</v>
      </c>
      <c r="P5" s="560" t="s">
        <v>1</v>
      </c>
      <c r="Q5" s="560" t="s">
        <v>1</v>
      </c>
      <c r="R5" s="560" t="s">
        <v>1</v>
      </c>
      <c r="S5" s="560" t="s">
        <v>1</v>
      </c>
      <c r="T5" s="560" t="s">
        <v>1</v>
      </c>
      <c r="U5" s="560" t="s">
        <v>1</v>
      </c>
    </row>
    <row r="6" spans="1:22" ht="15" customHeight="1">
      <c r="A6" s="560" t="s">
        <v>1</v>
      </c>
      <c r="B6" s="655" t="s">
        <v>11</v>
      </c>
      <c r="C6" s="655"/>
      <c r="D6" s="655"/>
      <c r="E6" s="655"/>
      <c r="F6" s="655"/>
      <c r="G6" s="560" t="s">
        <v>1</v>
      </c>
      <c r="H6" s="560" t="s">
        <v>1</v>
      </c>
      <c r="I6" s="560" t="s">
        <v>1</v>
      </c>
      <c r="J6" s="560" t="s">
        <v>1</v>
      </c>
      <c r="K6" s="560"/>
      <c r="L6" s="560" t="s">
        <v>1</v>
      </c>
      <c r="M6" s="560" t="s">
        <v>1</v>
      </c>
      <c r="N6" s="560" t="s">
        <v>1</v>
      </c>
      <c r="O6" s="560" t="s">
        <v>1</v>
      </c>
      <c r="P6" s="560" t="s">
        <v>1</v>
      </c>
      <c r="Q6" s="560" t="s">
        <v>1</v>
      </c>
      <c r="R6" s="560" t="s">
        <v>1</v>
      </c>
      <c r="S6" s="560" t="s">
        <v>1</v>
      </c>
      <c r="T6" s="560" t="s">
        <v>1</v>
      </c>
      <c r="U6" s="560" t="s">
        <v>1</v>
      </c>
    </row>
    <row r="7" spans="1:22" ht="15" customHeight="1">
      <c r="A7" s="560" t="s">
        <v>1</v>
      </c>
      <c r="B7" s="655" t="s">
        <v>13</v>
      </c>
      <c r="C7" s="655"/>
      <c r="D7" s="655"/>
      <c r="E7" s="655"/>
      <c r="F7" s="655"/>
      <c r="G7" s="560" t="s">
        <v>1</v>
      </c>
      <c r="H7" s="560" t="s">
        <v>1</v>
      </c>
      <c r="I7" s="560" t="s">
        <v>1</v>
      </c>
      <c r="J7" s="560" t="s">
        <v>1</v>
      </c>
      <c r="K7" s="560"/>
      <c r="L7" s="560" t="s">
        <v>1</v>
      </c>
      <c r="M7" s="560" t="s">
        <v>1</v>
      </c>
      <c r="N7" s="560" t="s">
        <v>1</v>
      </c>
      <c r="O7" s="560" t="s">
        <v>1</v>
      </c>
      <c r="P7" s="560" t="s">
        <v>1</v>
      </c>
      <c r="Q7" s="560" t="s">
        <v>1</v>
      </c>
      <c r="R7" s="560" t="s">
        <v>1</v>
      </c>
      <c r="S7" s="560" t="s">
        <v>1</v>
      </c>
      <c r="T7" s="560" t="s">
        <v>1</v>
      </c>
      <c r="U7" s="560" t="s">
        <v>1</v>
      </c>
      <c r="V7" s="559" t="s">
        <v>952</v>
      </c>
    </row>
    <row r="8" spans="1:22" ht="15" customHeight="1">
      <c r="A8" s="560" t="s">
        <v>1</v>
      </c>
      <c r="B8" s="560" t="s">
        <v>1</v>
      </c>
      <c r="C8" s="560" t="s">
        <v>1</v>
      </c>
      <c r="D8" s="560"/>
      <c r="E8" s="560"/>
      <c r="F8" s="560"/>
      <c r="G8" s="560"/>
      <c r="H8" s="560"/>
      <c r="I8" s="560"/>
      <c r="J8" s="560"/>
      <c r="K8" s="560"/>
      <c r="L8" s="560"/>
      <c r="M8" s="560"/>
      <c r="N8" s="560" t="s">
        <v>1</v>
      </c>
      <c r="O8" s="560" t="s">
        <v>1</v>
      </c>
      <c r="P8" s="560" t="s">
        <v>1</v>
      </c>
      <c r="Q8" s="560" t="s">
        <v>1</v>
      </c>
      <c r="R8" s="560" t="s">
        <v>1</v>
      </c>
      <c r="S8" s="560" t="s">
        <v>1</v>
      </c>
      <c r="T8" s="560" t="s">
        <v>1</v>
      </c>
      <c r="U8" s="560" t="s">
        <v>1</v>
      </c>
    </row>
    <row r="9" spans="1:22" ht="18.75" customHeight="1">
      <c r="A9" s="560" t="s">
        <v>1</v>
      </c>
      <c r="B9" s="656" t="s">
        <v>470</v>
      </c>
      <c r="C9" s="656"/>
      <c r="D9" s="656"/>
      <c r="E9" s="656"/>
      <c r="F9" s="656"/>
      <c r="G9" s="656"/>
      <c r="H9" s="656"/>
      <c r="I9" s="656"/>
      <c r="J9" s="656"/>
      <c r="K9" s="656"/>
      <c r="L9" s="656"/>
      <c r="M9" s="656"/>
      <c r="N9" s="656"/>
      <c r="O9" s="656"/>
      <c r="P9" s="656"/>
      <c r="Q9" s="656"/>
      <c r="R9" s="656"/>
      <c r="S9" s="656"/>
      <c r="T9" s="656"/>
      <c r="U9" s="656"/>
    </row>
    <row r="10" spans="1:22" ht="15.75" customHeight="1">
      <c r="A10" s="560" t="s">
        <v>1</v>
      </c>
      <c r="B10" s="561" t="s">
        <v>1</v>
      </c>
      <c r="C10" s="561" t="s">
        <v>1</v>
      </c>
      <c r="D10" s="560" t="s">
        <v>1</v>
      </c>
      <c r="E10" s="560" t="s">
        <v>1</v>
      </c>
      <c r="F10" s="560" t="s">
        <v>1</v>
      </c>
      <c r="G10" s="560" t="s">
        <v>1</v>
      </c>
      <c r="H10" s="560" t="s">
        <v>1</v>
      </c>
      <c r="I10" s="560" t="s">
        <v>1</v>
      </c>
      <c r="J10" s="560" t="s">
        <v>1</v>
      </c>
      <c r="K10" s="560"/>
      <c r="L10" s="560" t="s">
        <v>1</v>
      </c>
      <c r="M10" s="560" t="s">
        <v>1</v>
      </c>
      <c r="N10" s="560" t="s">
        <v>1</v>
      </c>
      <c r="O10" s="560" t="s">
        <v>1</v>
      </c>
      <c r="P10" s="560" t="s">
        <v>1</v>
      </c>
      <c r="Q10" s="560" t="s">
        <v>1</v>
      </c>
      <c r="R10" s="560" t="s">
        <v>1</v>
      </c>
      <c r="S10" s="560" t="s">
        <v>1</v>
      </c>
      <c r="T10" s="560" t="s">
        <v>1</v>
      </c>
      <c r="U10" s="561" t="s">
        <v>471</v>
      </c>
    </row>
    <row r="11" spans="1:22" ht="15.75" customHeight="1">
      <c r="A11" s="560" t="s">
        <v>1</v>
      </c>
      <c r="B11" s="655" t="s">
        <v>18</v>
      </c>
      <c r="C11" s="655"/>
      <c r="D11" s="655"/>
      <c r="E11" s="655"/>
      <c r="F11" s="655"/>
      <c r="G11" s="655"/>
      <c r="H11" s="655"/>
      <c r="I11" s="655"/>
      <c r="J11" s="655"/>
      <c r="K11" s="655"/>
      <c r="L11" s="655"/>
      <c r="M11" s="655"/>
      <c r="N11" s="655"/>
      <c r="O11" s="655"/>
      <c r="P11" s="655"/>
      <c r="Q11" s="655"/>
      <c r="R11" s="655"/>
      <c r="S11" s="560" t="s">
        <v>1</v>
      </c>
      <c r="T11" s="560" t="s">
        <v>1</v>
      </c>
      <c r="U11" s="561" t="s">
        <v>1</v>
      </c>
    </row>
    <row r="12" spans="1:22" ht="15.75" customHeight="1">
      <c r="A12" s="560" t="s">
        <v>1</v>
      </c>
      <c r="B12" s="655" t="str">
        <f>ОС!A12</f>
        <v>Наименование организации : АО "НИИ "ГИДРОПРИБОР"</v>
      </c>
      <c r="C12" s="655"/>
      <c r="D12" s="655"/>
      <c r="E12" s="655"/>
      <c r="F12" s="655"/>
      <c r="G12" s="655"/>
      <c r="H12" s="655"/>
      <c r="I12" s="655"/>
      <c r="J12" s="655"/>
      <c r="K12" s="655"/>
      <c r="L12" s="655"/>
      <c r="M12" s="655"/>
      <c r="N12" s="655"/>
      <c r="O12" s="655"/>
      <c r="P12" s="655"/>
      <c r="Q12" s="655"/>
      <c r="R12" s="655"/>
      <c r="S12" s="560" t="s">
        <v>1</v>
      </c>
      <c r="T12" s="560" t="s">
        <v>1</v>
      </c>
      <c r="U12" s="560" t="s">
        <v>1</v>
      </c>
    </row>
    <row r="13" spans="1:22" ht="15.75" customHeight="1">
      <c r="A13" s="560" t="s">
        <v>1</v>
      </c>
      <c r="B13" s="655" t="str">
        <f>ОС!A13</f>
        <v>Планируемый период: 2020 - 2024 годы. Версия: 1</v>
      </c>
      <c r="C13" s="655"/>
      <c r="D13" s="655"/>
      <c r="E13" s="655"/>
      <c r="F13" s="655"/>
      <c r="G13" s="655"/>
      <c r="H13" s="655"/>
      <c r="I13" s="655"/>
      <c r="J13" s="655"/>
      <c r="K13" s="655"/>
      <c r="L13" s="655"/>
      <c r="M13" s="655"/>
      <c r="N13" s="655"/>
      <c r="O13" s="655"/>
      <c r="P13" s="655"/>
      <c r="Q13" s="655"/>
      <c r="R13" s="655"/>
      <c r="S13" s="560" t="s">
        <v>1</v>
      </c>
      <c r="T13" s="560" t="s">
        <v>1</v>
      </c>
      <c r="U13" s="561" t="s">
        <v>260</v>
      </c>
    </row>
    <row r="14" spans="1:22" ht="15" customHeight="1">
      <c r="A14" s="322" t="s">
        <v>1</v>
      </c>
      <c r="B14" s="687" t="s">
        <v>21</v>
      </c>
      <c r="C14" s="687" t="s">
        <v>22</v>
      </c>
      <c r="D14" s="689" t="s">
        <v>1281</v>
      </c>
      <c r="E14" s="690"/>
      <c r="F14" s="691"/>
      <c r="G14" s="689" t="s">
        <v>1254</v>
      </c>
      <c r="H14" s="690"/>
      <c r="I14" s="691"/>
      <c r="J14" s="689" t="s">
        <v>121</v>
      </c>
      <c r="K14" s="690"/>
      <c r="L14" s="690"/>
      <c r="M14" s="691"/>
      <c r="N14" s="689" t="s">
        <v>1280</v>
      </c>
      <c r="O14" s="690"/>
      <c r="P14" s="691"/>
      <c r="Q14" s="689" t="s">
        <v>1249</v>
      </c>
      <c r="R14" s="690"/>
      <c r="S14" s="691"/>
      <c r="T14" s="145" t="s">
        <v>124</v>
      </c>
      <c r="U14" s="145" t="s">
        <v>1248</v>
      </c>
    </row>
    <row r="15" spans="1:22" ht="38.25" customHeight="1">
      <c r="A15" s="322" t="s">
        <v>1</v>
      </c>
      <c r="B15" s="694"/>
      <c r="C15" s="694"/>
      <c r="D15" s="145" t="s">
        <v>93</v>
      </c>
      <c r="E15" s="145" t="s">
        <v>94</v>
      </c>
      <c r="F15" s="145" t="s">
        <v>212</v>
      </c>
      <c r="G15" s="145" t="s">
        <v>93</v>
      </c>
      <c r="H15" s="145" t="s">
        <v>94</v>
      </c>
      <c r="I15" s="145" t="s">
        <v>212</v>
      </c>
      <c r="J15" s="145" t="s">
        <v>93</v>
      </c>
      <c r="K15" s="145" t="s">
        <v>1282</v>
      </c>
      <c r="L15" s="145" t="s">
        <v>94</v>
      </c>
      <c r="M15" s="145" t="s">
        <v>212</v>
      </c>
      <c r="N15" s="145" t="s">
        <v>93</v>
      </c>
      <c r="O15" s="145" t="s">
        <v>94</v>
      </c>
      <c r="P15" s="145" t="s">
        <v>212</v>
      </c>
      <c r="Q15" s="145" t="s">
        <v>93</v>
      </c>
      <c r="R15" s="145" t="s">
        <v>1448</v>
      </c>
      <c r="S15" s="145" t="s">
        <v>212</v>
      </c>
      <c r="T15" s="145" t="s">
        <v>93</v>
      </c>
      <c r="U15" s="145" t="s">
        <v>93</v>
      </c>
    </row>
    <row r="16" spans="1:22" ht="25.5" customHeight="1">
      <c r="A16" s="322" t="s">
        <v>1</v>
      </c>
      <c r="B16" s="226" t="s">
        <v>97</v>
      </c>
      <c r="C16" s="226" t="s">
        <v>98</v>
      </c>
      <c r="D16" s="145">
        <v>1</v>
      </c>
      <c r="E16" s="145">
        <v>2</v>
      </c>
      <c r="F16" s="145" t="s">
        <v>213</v>
      </c>
      <c r="G16" s="145">
        <v>4</v>
      </c>
      <c r="H16" s="145">
        <v>5</v>
      </c>
      <c r="I16" s="145" t="s">
        <v>214</v>
      </c>
      <c r="J16" s="145">
        <v>7</v>
      </c>
      <c r="K16" s="145"/>
      <c r="L16" s="145">
        <v>8</v>
      </c>
      <c r="M16" s="145" t="s">
        <v>215</v>
      </c>
      <c r="N16" s="145">
        <v>10</v>
      </c>
      <c r="O16" s="145">
        <v>11</v>
      </c>
      <c r="P16" s="145" t="s">
        <v>216</v>
      </c>
      <c r="Q16" s="145">
        <v>13</v>
      </c>
      <c r="R16" s="145">
        <v>14</v>
      </c>
      <c r="S16" s="145" t="s">
        <v>217</v>
      </c>
      <c r="T16" s="145">
        <v>16</v>
      </c>
      <c r="U16" s="145">
        <v>17</v>
      </c>
    </row>
    <row r="17" spans="1:21" ht="12" customHeight="1">
      <c r="A17" s="322" t="s">
        <v>1</v>
      </c>
      <c r="B17" s="323" t="s">
        <v>246</v>
      </c>
      <c r="C17" s="324" t="s">
        <v>472</v>
      </c>
      <c r="D17" s="146">
        <f>SUM(D18:D26)</f>
        <v>1151416</v>
      </c>
      <c r="E17" s="146">
        <f>SUM(E18:E26)</f>
        <v>327647</v>
      </c>
      <c r="F17" s="156">
        <f>E17/D17*100</f>
        <v>28.456005474997742</v>
      </c>
      <c r="G17" s="146">
        <f>SUM(G18:G26)</f>
        <v>622832</v>
      </c>
      <c r="H17" s="146">
        <f>SUM(H18:H26)</f>
        <v>395834</v>
      </c>
      <c r="I17" s="156">
        <f>H17/G17*100</f>
        <v>63.553895753590048</v>
      </c>
      <c r="J17" s="146">
        <f>SUM(J18:J26)</f>
        <v>682449</v>
      </c>
      <c r="K17" s="146">
        <f>SUM(K18:K26)</f>
        <v>534539</v>
      </c>
      <c r="L17" s="146">
        <f>SUM(L18:L26)</f>
        <v>539274</v>
      </c>
      <c r="M17" s="156">
        <f>L17/J17*100</f>
        <v>79.02041031637529</v>
      </c>
      <c r="N17" s="146">
        <f>SUM(N18:N26)</f>
        <v>801743</v>
      </c>
      <c r="O17" s="146">
        <f>SUM(O18:O26)</f>
        <v>520517</v>
      </c>
      <c r="P17" s="156">
        <f>O17/N17*100</f>
        <v>64.923173635441771</v>
      </c>
      <c r="Q17" s="146">
        <f>SUM(Q18:Q26)</f>
        <v>878510</v>
      </c>
      <c r="R17" s="146">
        <f>SUM(R18:R26)</f>
        <v>1335949.107142857</v>
      </c>
      <c r="S17" s="156">
        <f>R17/Q17*100</f>
        <v>152.06988049570944</v>
      </c>
      <c r="T17" s="146">
        <f>SUM(T18:T26)</f>
        <v>2088994.2857142857</v>
      </c>
      <c r="U17" s="146">
        <f>SUM(U18:U26)</f>
        <v>948906</v>
      </c>
    </row>
    <row r="18" spans="1:21" ht="27" customHeight="1">
      <c r="A18" s="322" t="s">
        <v>1</v>
      </c>
      <c r="B18" s="325" t="s">
        <v>219</v>
      </c>
      <c r="C18" s="322" t="s">
        <v>373</v>
      </c>
      <c r="D18" s="147">
        <v>1146116</v>
      </c>
      <c r="E18" s="147">
        <f>'1П'!C12</f>
        <v>264026</v>
      </c>
      <c r="F18" s="155">
        <f t="shared" ref="F18:F77" si="0">E18/D18*100</f>
        <v>23.036586174523347</v>
      </c>
      <c r="G18" s="147">
        <f>'1П'!D12</f>
        <v>617432</v>
      </c>
      <c r="H18" s="147">
        <f>'1П'!E12</f>
        <v>381537</v>
      </c>
      <c r="I18" s="155">
        <f t="shared" ref="I18:I77" si="1">H18/G18*100</f>
        <v>61.794173285479218</v>
      </c>
      <c r="J18" s="147">
        <f>'1П'!F12</f>
        <v>679989</v>
      </c>
      <c r="K18" s="147">
        <f>'1П'!G12</f>
        <v>523776</v>
      </c>
      <c r="L18" s="147">
        <f>'1П'!O12</f>
        <v>527802</v>
      </c>
      <c r="M18" s="155">
        <f t="shared" ref="M18:M77" si="2">L18/J18*100</f>
        <v>77.619196781124401</v>
      </c>
      <c r="N18" s="147">
        <f>'1П'!P12</f>
        <v>677931</v>
      </c>
      <c r="O18" s="147">
        <f>'1П'!Q12</f>
        <v>502699</v>
      </c>
      <c r="P18" s="155">
        <f t="shared" ref="P18:P77" si="3">O18/N18*100</f>
        <v>74.151941716782389</v>
      </c>
      <c r="Q18" s="147">
        <f>'1П'!R12</f>
        <v>754598</v>
      </c>
      <c r="R18" s="147">
        <f>'1П'!S12</f>
        <v>1193322.107142857</v>
      </c>
      <c r="S18" s="155">
        <f t="shared" ref="S18:S77" si="4">R18/Q18*100</f>
        <v>158.14010998476766</v>
      </c>
      <c r="T18" s="147">
        <f>'1П'!T12</f>
        <v>2071455.2857142857</v>
      </c>
      <c r="U18" s="147">
        <f>'1П'!X12</f>
        <v>941155</v>
      </c>
    </row>
    <row r="19" spans="1:21" ht="12" customHeight="1">
      <c r="A19" s="322" t="s">
        <v>1</v>
      </c>
      <c r="B19" s="325" t="s">
        <v>221</v>
      </c>
      <c r="C19" s="322" t="s">
        <v>374</v>
      </c>
      <c r="D19" s="147"/>
      <c r="E19" s="147">
        <f>'1П'!C224</f>
        <v>4194</v>
      </c>
      <c r="F19" s="155" t="e">
        <f t="shared" si="0"/>
        <v>#DIV/0!</v>
      </c>
      <c r="G19" s="147">
        <f>'1П'!D224</f>
        <v>0</v>
      </c>
      <c r="H19" s="147">
        <f>'1П'!E224</f>
        <v>2560</v>
      </c>
      <c r="I19" s="155" t="e">
        <f t="shared" si="1"/>
        <v>#DIV/0!</v>
      </c>
      <c r="J19" s="147">
        <f>'1П'!F224</f>
        <v>0</v>
      </c>
      <c r="K19" s="147">
        <f>'1П'!G224</f>
        <v>8433</v>
      </c>
      <c r="L19" s="147">
        <f>'1П'!O224</f>
        <v>8210</v>
      </c>
      <c r="M19" s="155" t="e">
        <f t="shared" si="2"/>
        <v>#DIV/0!</v>
      </c>
      <c r="N19" s="147">
        <f>'1П'!P224</f>
        <v>4400</v>
      </c>
      <c r="O19" s="147">
        <f>'1П'!Q224</f>
        <v>6191</v>
      </c>
      <c r="P19" s="155">
        <f t="shared" si="3"/>
        <v>140.70454545454544</v>
      </c>
      <c r="Q19" s="147">
        <f>'1П'!R224</f>
        <v>4500</v>
      </c>
      <c r="R19" s="147">
        <f>'1П'!S224</f>
        <v>9790</v>
      </c>
      <c r="S19" s="155">
        <f t="shared" si="4"/>
        <v>217.55555555555554</v>
      </c>
      <c r="T19" s="147">
        <f>'1П'!T224</f>
        <v>14501</v>
      </c>
      <c r="U19" s="147">
        <f>'1П'!X224</f>
        <v>4500</v>
      </c>
    </row>
    <row r="20" spans="1:21" ht="12" customHeight="1">
      <c r="A20" s="322" t="s">
        <v>1</v>
      </c>
      <c r="B20" s="325" t="s">
        <v>375</v>
      </c>
      <c r="C20" s="322" t="s">
        <v>376</v>
      </c>
      <c r="D20" s="147"/>
      <c r="E20" s="147"/>
      <c r="F20" s="156"/>
      <c r="G20" s="147"/>
      <c r="H20" s="147"/>
      <c r="I20" s="156"/>
      <c r="J20" s="147"/>
      <c r="K20" s="147"/>
      <c r="L20" s="147"/>
      <c r="M20" s="156"/>
      <c r="N20" s="147"/>
      <c r="O20" s="147"/>
      <c r="P20" s="156"/>
      <c r="Q20" s="147"/>
      <c r="R20" s="147"/>
      <c r="S20" s="156"/>
      <c r="T20" s="147"/>
      <c r="U20" s="147"/>
    </row>
    <row r="21" spans="1:21" ht="12" customHeight="1">
      <c r="A21" s="322" t="s">
        <v>1</v>
      </c>
      <c r="B21" s="325" t="s">
        <v>377</v>
      </c>
      <c r="C21" s="322" t="s">
        <v>378</v>
      </c>
      <c r="D21" s="147"/>
      <c r="E21" s="147"/>
      <c r="F21" s="156"/>
      <c r="G21" s="147"/>
      <c r="H21" s="147"/>
      <c r="I21" s="156"/>
      <c r="J21" s="147"/>
      <c r="K21" s="147"/>
      <c r="L21" s="147"/>
      <c r="M21" s="156"/>
      <c r="N21" s="147"/>
      <c r="O21" s="147"/>
      <c r="P21" s="156"/>
      <c r="Q21" s="147"/>
      <c r="R21" s="147"/>
      <c r="S21" s="156"/>
      <c r="T21" s="147"/>
      <c r="U21" s="147"/>
    </row>
    <row r="22" spans="1:21" ht="12" customHeight="1">
      <c r="A22" s="322" t="s">
        <v>1</v>
      </c>
      <c r="B22" s="325" t="s">
        <v>379</v>
      </c>
      <c r="C22" s="322" t="s">
        <v>473</v>
      </c>
      <c r="D22" s="147"/>
      <c r="E22" s="147"/>
      <c r="F22" s="156"/>
      <c r="G22" s="147"/>
      <c r="H22" s="147"/>
      <c r="I22" s="156"/>
      <c r="J22" s="147"/>
      <c r="K22" s="147"/>
      <c r="L22" s="147"/>
      <c r="M22" s="156"/>
      <c r="N22" s="147"/>
      <c r="O22" s="147"/>
      <c r="P22" s="156"/>
      <c r="Q22" s="147"/>
      <c r="R22" s="147"/>
      <c r="S22" s="156"/>
      <c r="T22" s="147"/>
      <c r="U22" s="147"/>
    </row>
    <row r="23" spans="1:21" ht="24.95" customHeight="1">
      <c r="A23" s="322" t="s">
        <v>1</v>
      </c>
      <c r="B23" s="325" t="s">
        <v>381</v>
      </c>
      <c r="C23" s="322" t="s">
        <v>382</v>
      </c>
      <c r="D23" s="147"/>
      <c r="E23" s="147"/>
      <c r="F23" s="156"/>
      <c r="G23" s="147"/>
      <c r="H23" s="147"/>
      <c r="I23" s="156"/>
      <c r="J23" s="147"/>
      <c r="K23" s="147"/>
      <c r="L23" s="147"/>
      <c r="M23" s="156"/>
      <c r="N23" s="147"/>
      <c r="O23" s="147"/>
      <c r="P23" s="156"/>
      <c r="Q23" s="147"/>
      <c r="R23" s="147"/>
      <c r="S23" s="156"/>
      <c r="T23" s="147"/>
      <c r="U23" s="147"/>
    </row>
    <row r="24" spans="1:21" ht="24.95" customHeight="1">
      <c r="A24" s="322" t="s">
        <v>1</v>
      </c>
      <c r="B24" s="325" t="s">
        <v>383</v>
      </c>
      <c r="C24" s="322" t="s">
        <v>384</v>
      </c>
      <c r="D24" s="147"/>
      <c r="E24" s="147"/>
      <c r="F24" s="156"/>
      <c r="G24" s="147"/>
      <c r="H24" s="147"/>
      <c r="I24" s="156"/>
      <c r="J24" s="147"/>
      <c r="K24" s="147"/>
      <c r="L24" s="147"/>
      <c r="M24" s="156"/>
      <c r="N24" s="147"/>
      <c r="O24" s="147"/>
      <c r="P24" s="156"/>
      <c r="Q24" s="147"/>
      <c r="R24" s="147"/>
      <c r="S24" s="156"/>
      <c r="T24" s="147"/>
      <c r="U24" s="147"/>
    </row>
    <row r="25" spans="1:21" ht="12" customHeight="1">
      <c r="A25" s="322" t="s">
        <v>1</v>
      </c>
      <c r="B25" s="325" t="s">
        <v>385</v>
      </c>
      <c r="C25" s="322" t="s">
        <v>386</v>
      </c>
      <c r="D25" s="147"/>
      <c r="E25" s="147"/>
      <c r="F25" s="156"/>
      <c r="G25" s="147"/>
      <c r="H25" s="147"/>
      <c r="I25" s="156"/>
      <c r="J25" s="147"/>
      <c r="K25" s="147"/>
      <c r="L25" s="147"/>
      <c r="M25" s="156"/>
      <c r="N25" s="147"/>
      <c r="O25" s="147"/>
      <c r="P25" s="156"/>
      <c r="Q25" s="147"/>
      <c r="R25" s="147"/>
      <c r="S25" s="156"/>
      <c r="T25" s="147"/>
      <c r="U25" s="147"/>
    </row>
    <row r="26" spans="1:21" ht="12" customHeight="1">
      <c r="A26" s="322" t="s">
        <v>1</v>
      </c>
      <c r="B26" s="325" t="s">
        <v>223</v>
      </c>
      <c r="C26" s="322" t="s">
        <v>387</v>
      </c>
      <c r="D26" s="147">
        <f>SUM(D27:D33)</f>
        <v>5300</v>
      </c>
      <c r="E26" s="147">
        <f>SUM(E27:E33)</f>
        <v>59427</v>
      </c>
      <c r="F26" s="155">
        <f t="shared" si="0"/>
        <v>1121.2641509433963</v>
      </c>
      <c r="G26" s="147">
        <f>SUM(G27:G33)</f>
        <v>5400</v>
      </c>
      <c r="H26" s="147">
        <f>SUM(H27:H33)</f>
        <v>11737</v>
      </c>
      <c r="I26" s="155">
        <f t="shared" si="1"/>
        <v>217.35185185185185</v>
      </c>
      <c r="J26" s="147">
        <f>SUM(J27:J33)</f>
        <v>2460</v>
      </c>
      <c r="K26" s="147">
        <f>SUM(K27:K33)</f>
        <v>2330</v>
      </c>
      <c r="L26" s="147">
        <f>SUM(L27:L33)</f>
        <v>3262</v>
      </c>
      <c r="M26" s="155">
        <f t="shared" si="2"/>
        <v>132.60162601626016</v>
      </c>
      <c r="N26" s="147">
        <f>SUM(N27:N33)</f>
        <v>119412</v>
      </c>
      <c r="O26" s="147">
        <f>SUM(O27:O33)</f>
        <v>11627</v>
      </c>
      <c r="P26" s="155">
        <f t="shared" si="3"/>
        <v>9.7368773657588843</v>
      </c>
      <c r="Q26" s="147">
        <f>SUM(Q27:Q33)</f>
        <v>119412</v>
      </c>
      <c r="R26" s="147">
        <f>SUM(R27:R33)</f>
        <v>132837</v>
      </c>
      <c r="S26" s="155">
        <f t="shared" si="4"/>
        <v>111.24258868455432</v>
      </c>
      <c r="T26" s="147">
        <f>SUM(T27:T33)</f>
        <v>3038</v>
      </c>
      <c r="U26" s="147">
        <f>SUM(U27:U33)</f>
        <v>3251</v>
      </c>
    </row>
    <row r="27" spans="1:21" ht="12" customHeight="1">
      <c r="A27" s="322" t="s">
        <v>1</v>
      </c>
      <c r="B27" s="325" t="s">
        <v>388</v>
      </c>
      <c r="C27" s="322" t="s">
        <v>389</v>
      </c>
      <c r="D27" s="147"/>
      <c r="E27" s="147"/>
      <c r="F27" s="156"/>
      <c r="G27" s="147"/>
      <c r="H27" s="147"/>
      <c r="I27" s="156"/>
      <c r="J27" s="147"/>
      <c r="K27" s="147"/>
      <c r="L27" s="147"/>
      <c r="M27" s="156"/>
      <c r="N27" s="147"/>
      <c r="O27" s="147"/>
      <c r="P27" s="156"/>
      <c r="Q27" s="147"/>
      <c r="R27" s="147"/>
      <c r="S27" s="156"/>
      <c r="T27" s="147"/>
      <c r="U27" s="147"/>
    </row>
    <row r="28" spans="1:21" ht="24" customHeight="1">
      <c r="A28" s="322" t="s">
        <v>1</v>
      </c>
      <c r="B28" s="325" t="s">
        <v>390</v>
      </c>
      <c r="C28" s="322" t="s">
        <v>391</v>
      </c>
      <c r="D28" s="147"/>
      <c r="E28" s="147"/>
      <c r="F28" s="156"/>
      <c r="G28" s="147"/>
      <c r="H28" s="147"/>
      <c r="I28" s="156"/>
      <c r="J28" s="147"/>
      <c r="K28" s="147"/>
      <c r="L28" s="147"/>
      <c r="M28" s="156"/>
      <c r="N28" s="147"/>
      <c r="O28" s="147"/>
      <c r="P28" s="156"/>
      <c r="Q28" s="147"/>
      <c r="R28" s="147"/>
      <c r="S28" s="156"/>
      <c r="T28" s="147"/>
      <c r="U28" s="147"/>
    </row>
    <row r="29" spans="1:21" ht="12" customHeight="1">
      <c r="A29" s="322" t="s">
        <v>1</v>
      </c>
      <c r="B29" s="325" t="s">
        <v>392</v>
      </c>
      <c r="C29" s="322" t="s">
        <v>393</v>
      </c>
      <c r="D29" s="147"/>
      <c r="E29" s="147"/>
      <c r="F29" s="156"/>
      <c r="G29" s="147"/>
      <c r="H29" s="147"/>
      <c r="I29" s="156"/>
      <c r="J29" s="147"/>
      <c r="K29" s="147"/>
      <c r="L29" s="147"/>
      <c r="M29" s="156"/>
      <c r="N29" s="147"/>
      <c r="O29" s="147"/>
      <c r="P29" s="156"/>
      <c r="Q29" s="147"/>
      <c r="R29" s="147"/>
      <c r="S29" s="156"/>
      <c r="T29" s="147"/>
      <c r="U29" s="147"/>
    </row>
    <row r="30" spans="1:21" ht="24" customHeight="1">
      <c r="A30" s="322" t="s">
        <v>1</v>
      </c>
      <c r="B30" s="325" t="s">
        <v>394</v>
      </c>
      <c r="C30" s="322" t="s">
        <v>395</v>
      </c>
      <c r="D30" s="147"/>
      <c r="E30" s="147"/>
      <c r="F30" s="156"/>
      <c r="G30" s="147"/>
      <c r="H30" s="147"/>
      <c r="I30" s="156"/>
      <c r="J30" s="147"/>
      <c r="K30" s="147"/>
      <c r="L30" s="147"/>
      <c r="M30" s="156"/>
      <c r="N30" s="147"/>
      <c r="O30" s="147"/>
      <c r="P30" s="156"/>
      <c r="Q30" s="147"/>
      <c r="R30" s="147"/>
      <c r="S30" s="156"/>
      <c r="T30" s="147"/>
      <c r="U30" s="147"/>
    </row>
    <row r="31" spans="1:21" ht="12" customHeight="1">
      <c r="A31" s="322" t="s">
        <v>1</v>
      </c>
      <c r="B31" s="325" t="s">
        <v>396</v>
      </c>
      <c r="C31" s="322" t="s">
        <v>397</v>
      </c>
      <c r="D31" s="147"/>
      <c r="E31" s="147"/>
      <c r="F31" s="156"/>
      <c r="G31" s="147"/>
      <c r="H31" s="147"/>
      <c r="I31" s="156"/>
      <c r="J31" s="147"/>
      <c r="K31" s="147"/>
      <c r="L31" s="147"/>
      <c r="M31" s="156"/>
      <c r="N31" s="147"/>
      <c r="O31" s="147"/>
      <c r="P31" s="156"/>
      <c r="Q31" s="147"/>
      <c r="R31" s="147"/>
      <c r="S31" s="156"/>
      <c r="T31" s="147"/>
      <c r="U31" s="147"/>
    </row>
    <row r="32" spans="1:21" ht="12" customHeight="1">
      <c r="A32" s="322" t="s">
        <v>1</v>
      </c>
      <c r="B32" s="325" t="s">
        <v>398</v>
      </c>
      <c r="C32" s="322" t="s">
        <v>399</v>
      </c>
      <c r="D32" s="147"/>
      <c r="E32" s="147"/>
      <c r="F32" s="156"/>
      <c r="G32" s="147"/>
      <c r="H32" s="147"/>
      <c r="I32" s="156"/>
      <c r="J32" s="147"/>
      <c r="K32" s="147"/>
      <c r="L32" s="147"/>
      <c r="M32" s="156"/>
      <c r="N32" s="147"/>
      <c r="O32" s="147"/>
      <c r="P32" s="156"/>
      <c r="Q32" s="147"/>
      <c r="R32" s="147"/>
      <c r="S32" s="156"/>
      <c r="T32" s="147"/>
      <c r="U32" s="147"/>
    </row>
    <row r="33" spans="1:21" ht="48" customHeight="1">
      <c r="A33" s="322" t="s">
        <v>1</v>
      </c>
      <c r="B33" s="325" t="s">
        <v>400</v>
      </c>
      <c r="C33" s="322" t="s">
        <v>401</v>
      </c>
      <c r="D33" s="147">
        <v>5300</v>
      </c>
      <c r="E33" s="147">
        <f>'1П'!C232+'1П'!C230</f>
        <v>59427</v>
      </c>
      <c r="F33" s="155">
        <f t="shared" si="0"/>
        <v>1121.2641509433963</v>
      </c>
      <c r="G33" s="147">
        <f>'1П'!D232+'1П'!D230</f>
        <v>5400</v>
      </c>
      <c r="H33" s="147">
        <f>'1П'!E232+'1П'!E230</f>
        <v>11737</v>
      </c>
      <c r="I33" s="155">
        <f t="shared" si="1"/>
        <v>217.35185185185185</v>
      </c>
      <c r="J33" s="147">
        <f>'1П'!F232+'1П'!F230</f>
        <v>2460</v>
      </c>
      <c r="K33" s="147">
        <f>'1П'!G232+'1П'!G230</f>
        <v>2330</v>
      </c>
      <c r="L33" s="147">
        <f>'1П'!O232+'1П'!O230</f>
        <v>3262</v>
      </c>
      <c r="M33" s="155">
        <f t="shared" si="2"/>
        <v>132.60162601626016</v>
      </c>
      <c r="N33" s="147">
        <f>'1П'!P232+'1П'!P230</f>
        <v>119412</v>
      </c>
      <c r="O33" s="147">
        <f>'1П'!Q232+'1П'!Q230</f>
        <v>11627</v>
      </c>
      <c r="P33" s="155">
        <f t="shared" si="3"/>
        <v>9.7368773657588843</v>
      </c>
      <c r="Q33" s="147">
        <f>'1П'!R232+'1П'!R230</f>
        <v>119412</v>
      </c>
      <c r="R33" s="147">
        <f>'1П'!S232+'1П'!S230</f>
        <v>132837</v>
      </c>
      <c r="S33" s="155">
        <f t="shared" si="4"/>
        <v>111.24258868455432</v>
      </c>
      <c r="T33" s="147">
        <f>'1П'!T232+'1П'!T230</f>
        <v>3038</v>
      </c>
      <c r="U33" s="147">
        <f>'1П'!X232+'1П'!X230</f>
        <v>3251</v>
      </c>
    </row>
    <row r="34" spans="1:21" ht="24" customHeight="1">
      <c r="A34" s="322" t="s">
        <v>1</v>
      </c>
      <c r="B34" s="325" t="s">
        <v>225</v>
      </c>
      <c r="C34" s="322" t="s">
        <v>402</v>
      </c>
      <c r="D34" s="147"/>
      <c r="E34" s="147"/>
      <c r="F34" s="156"/>
      <c r="G34" s="147"/>
      <c r="H34" s="147"/>
      <c r="I34" s="156"/>
      <c r="J34" s="147"/>
      <c r="K34" s="147"/>
      <c r="L34" s="147"/>
      <c r="M34" s="156"/>
      <c r="N34" s="147"/>
      <c r="O34" s="147"/>
      <c r="P34" s="156"/>
      <c r="Q34" s="147"/>
      <c r="R34" s="147"/>
      <c r="S34" s="156"/>
      <c r="T34" s="147"/>
      <c r="U34" s="147"/>
    </row>
    <row r="35" spans="1:21" ht="24" customHeight="1">
      <c r="A35" s="322" t="s">
        <v>1</v>
      </c>
      <c r="B35" s="325" t="s">
        <v>403</v>
      </c>
      <c r="C35" s="322" t="s">
        <v>404</v>
      </c>
      <c r="D35" s="147"/>
      <c r="E35" s="147"/>
      <c r="F35" s="156"/>
      <c r="G35" s="147"/>
      <c r="H35" s="147"/>
      <c r="I35" s="156"/>
      <c r="J35" s="147"/>
      <c r="K35" s="147"/>
      <c r="L35" s="147"/>
      <c r="M35" s="156"/>
      <c r="N35" s="147"/>
      <c r="O35" s="147"/>
      <c r="P35" s="156"/>
      <c r="Q35" s="147"/>
      <c r="R35" s="147"/>
      <c r="S35" s="156"/>
      <c r="T35" s="147"/>
      <c r="U35" s="147"/>
    </row>
    <row r="36" spans="1:21" ht="24" customHeight="1">
      <c r="A36" s="322" t="s">
        <v>1</v>
      </c>
      <c r="B36" s="325" t="s">
        <v>405</v>
      </c>
      <c r="C36" s="322" t="s">
        <v>406</v>
      </c>
      <c r="D36" s="147"/>
      <c r="E36" s="147"/>
      <c r="F36" s="156"/>
      <c r="G36" s="147"/>
      <c r="H36" s="147"/>
      <c r="I36" s="156"/>
      <c r="J36" s="147"/>
      <c r="K36" s="147"/>
      <c r="L36" s="147"/>
      <c r="M36" s="156"/>
      <c r="N36" s="147"/>
      <c r="O36" s="147"/>
      <c r="P36" s="156"/>
      <c r="Q36" s="147"/>
      <c r="R36" s="147"/>
      <c r="S36" s="156"/>
      <c r="T36" s="147"/>
      <c r="U36" s="147"/>
    </row>
    <row r="37" spans="1:21" ht="12" customHeight="1">
      <c r="A37" s="322" t="s">
        <v>1</v>
      </c>
      <c r="B37" s="325" t="s">
        <v>407</v>
      </c>
      <c r="C37" s="322" t="s">
        <v>408</v>
      </c>
      <c r="D37" s="147"/>
      <c r="E37" s="147"/>
      <c r="F37" s="156"/>
      <c r="G37" s="147"/>
      <c r="H37" s="147"/>
      <c r="I37" s="156"/>
      <c r="J37" s="147"/>
      <c r="K37" s="147"/>
      <c r="L37" s="147"/>
      <c r="M37" s="156"/>
      <c r="N37" s="147"/>
      <c r="O37" s="147"/>
      <c r="P37" s="156"/>
      <c r="Q37" s="147"/>
      <c r="R37" s="147"/>
      <c r="S37" s="156"/>
      <c r="T37" s="147"/>
      <c r="U37" s="147"/>
    </row>
    <row r="38" spans="1:21" ht="12" customHeight="1">
      <c r="A38" s="322" t="s">
        <v>1</v>
      </c>
      <c r="B38" s="323" t="s">
        <v>474</v>
      </c>
      <c r="C38" s="324" t="s">
        <v>475</v>
      </c>
      <c r="D38" s="146">
        <f>SUM(D39:D47)</f>
        <v>1052777</v>
      </c>
      <c r="E38" s="146">
        <f>SUM(E39:E47)</f>
        <v>266152</v>
      </c>
      <c r="F38" s="156">
        <f t="shared" si="0"/>
        <v>25.280947437111561</v>
      </c>
      <c r="G38" s="146">
        <f>SUM(G39:G47)</f>
        <v>547949</v>
      </c>
      <c r="H38" s="146">
        <f>SUM(H39:H47)</f>
        <v>347122</v>
      </c>
      <c r="I38" s="156">
        <f t="shared" si="1"/>
        <v>63.349326305915334</v>
      </c>
      <c r="J38" s="146">
        <f>SUM(J39:J47)</f>
        <v>596166</v>
      </c>
      <c r="K38" s="146">
        <f>SUM(K39:K47)</f>
        <v>459740</v>
      </c>
      <c r="L38" s="146">
        <f>SUM(L39:L47)</f>
        <v>500930</v>
      </c>
      <c r="M38" s="156">
        <f t="shared" si="2"/>
        <v>84.02525471093621</v>
      </c>
      <c r="N38" s="146">
        <f>SUM(N39:N47)</f>
        <v>694008</v>
      </c>
      <c r="O38" s="146">
        <f>SUM(O39:O47)</f>
        <v>511914</v>
      </c>
      <c r="P38" s="156">
        <f t="shared" si="3"/>
        <v>73.761973925372615</v>
      </c>
      <c r="Q38" s="146">
        <f>SUM(Q39:Q47)</f>
        <v>757037</v>
      </c>
      <c r="R38" s="146">
        <f>SUM(R39:R47)</f>
        <v>1327870.5</v>
      </c>
      <c r="S38" s="156">
        <f t="shared" si="4"/>
        <v>175.40364605692983</v>
      </c>
      <c r="T38" s="146">
        <f>SUM(T39:T47)</f>
        <v>1995967</v>
      </c>
      <c r="U38" s="146">
        <f>SUM(U39:U47)</f>
        <v>770991</v>
      </c>
    </row>
    <row r="39" spans="1:21" ht="24" customHeight="1">
      <c r="A39" s="322" t="s">
        <v>1</v>
      </c>
      <c r="B39" s="325" t="s">
        <v>255</v>
      </c>
      <c r="C39" s="322" t="s">
        <v>410</v>
      </c>
      <c r="D39" s="147">
        <v>977293</v>
      </c>
      <c r="E39" s="147">
        <f>'1П'!C37</f>
        <v>230347</v>
      </c>
      <c r="F39" s="156">
        <f t="shared" si="0"/>
        <v>23.569901759247227</v>
      </c>
      <c r="G39" s="147">
        <f>'1П'!D37</f>
        <v>471762</v>
      </c>
      <c r="H39" s="147">
        <f>'1П'!E37</f>
        <v>293791</v>
      </c>
      <c r="I39" s="156">
        <f t="shared" si="1"/>
        <v>62.275257439132446</v>
      </c>
      <c r="J39" s="147">
        <f>'1П'!F37</f>
        <v>519415</v>
      </c>
      <c r="K39" s="147">
        <f>'1П'!G37</f>
        <v>415696</v>
      </c>
      <c r="L39" s="147">
        <f>'1П'!O37</f>
        <v>458388</v>
      </c>
      <c r="M39" s="156">
        <f t="shared" si="2"/>
        <v>88.250820634752557</v>
      </c>
      <c r="N39" s="147">
        <f>'1П'!P37</f>
        <v>517939</v>
      </c>
      <c r="O39" s="147">
        <f>'1П'!Q37</f>
        <v>469957</v>
      </c>
      <c r="P39" s="156">
        <f t="shared" si="3"/>
        <v>90.735974699723329</v>
      </c>
      <c r="Q39" s="147">
        <f>'1П'!R37</f>
        <v>576624</v>
      </c>
      <c r="R39" s="147">
        <f>'1П'!S37</f>
        <v>1157619</v>
      </c>
      <c r="S39" s="156">
        <f t="shared" si="4"/>
        <v>200.75803296428867</v>
      </c>
      <c r="T39" s="147">
        <f>'1П'!T37</f>
        <v>1916618</v>
      </c>
      <c r="U39" s="147">
        <f>'1П'!X37</f>
        <v>703288</v>
      </c>
    </row>
    <row r="40" spans="1:21" ht="24" customHeight="1">
      <c r="A40" s="322" t="s">
        <v>1</v>
      </c>
      <c r="B40" s="325" t="s">
        <v>256</v>
      </c>
      <c r="C40" s="322" t="s">
        <v>411</v>
      </c>
      <c r="D40" s="147">
        <v>4000</v>
      </c>
      <c r="E40" s="147">
        <f>'1П'!C107</f>
        <v>1832</v>
      </c>
      <c r="F40" s="156">
        <f t="shared" si="0"/>
        <v>45.800000000000004</v>
      </c>
      <c r="G40" s="147">
        <f>'1П'!D107</f>
        <v>4300</v>
      </c>
      <c r="H40" s="147">
        <f>'1П'!E107</f>
        <v>8862</v>
      </c>
      <c r="I40" s="156">
        <f t="shared" si="1"/>
        <v>206.09302325581393</v>
      </c>
      <c r="J40" s="147">
        <f>'1П'!F107</f>
        <v>2200</v>
      </c>
      <c r="K40" s="147">
        <f>'1П'!G107</f>
        <v>1980</v>
      </c>
      <c r="L40" s="147">
        <f>'1П'!O107</f>
        <v>1189</v>
      </c>
      <c r="M40" s="156">
        <f t="shared" si="2"/>
        <v>54.04545454545454</v>
      </c>
      <c r="N40" s="147">
        <f>'1П'!P107</f>
        <v>2120</v>
      </c>
      <c r="O40" s="147">
        <f>'1П'!Q107</f>
        <v>2169</v>
      </c>
      <c r="P40" s="156">
        <f t="shared" si="3"/>
        <v>102.31132075471699</v>
      </c>
      <c r="Q40" s="147">
        <f>'1П'!R107</f>
        <v>2900</v>
      </c>
      <c r="R40" s="147">
        <f>'1П'!S107</f>
        <v>2900</v>
      </c>
      <c r="S40" s="156">
        <f t="shared" si="4"/>
        <v>100</v>
      </c>
      <c r="T40" s="147">
        <f>'1П'!T107</f>
        <v>2650</v>
      </c>
      <c r="U40" s="147">
        <f>'1П'!X107</f>
        <v>2900</v>
      </c>
    </row>
    <row r="41" spans="1:21" ht="12" customHeight="1">
      <c r="A41" s="322" t="s">
        <v>1</v>
      </c>
      <c r="B41" s="325" t="s">
        <v>257</v>
      </c>
      <c r="C41" s="322" t="s">
        <v>412</v>
      </c>
      <c r="D41" s="147">
        <v>54134</v>
      </c>
      <c r="E41" s="147">
        <f>'1П'!C147</f>
        <v>31389</v>
      </c>
      <c r="F41" s="156">
        <f t="shared" si="0"/>
        <v>57.983891823992316</v>
      </c>
      <c r="G41" s="147">
        <f>'1П'!D147</f>
        <v>60727</v>
      </c>
      <c r="H41" s="147">
        <f>'1П'!E147</f>
        <v>40088</v>
      </c>
      <c r="I41" s="156">
        <f t="shared" si="1"/>
        <v>66.013470120374791</v>
      </c>
      <c r="J41" s="147">
        <f>'1П'!F147</f>
        <v>54881</v>
      </c>
      <c r="K41" s="147">
        <f>'1П'!G147</f>
        <v>38984</v>
      </c>
      <c r="L41" s="147">
        <f>'1П'!O147</f>
        <v>34639</v>
      </c>
      <c r="M41" s="156">
        <f t="shared" si="2"/>
        <v>63.116561287148556</v>
      </c>
      <c r="N41" s="147">
        <f>'1П'!P147</f>
        <v>50077</v>
      </c>
      <c r="O41" s="147">
        <f>'1П'!Q147</f>
        <v>33048</v>
      </c>
      <c r="P41" s="156">
        <f t="shared" si="3"/>
        <v>65.994368672244747</v>
      </c>
      <c r="Q41" s="147">
        <f>'1П'!R147</f>
        <v>52541</v>
      </c>
      <c r="R41" s="147">
        <f>'1П'!S147</f>
        <v>42335.5</v>
      </c>
      <c r="S41" s="156">
        <f t="shared" si="4"/>
        <v>80.576121505110294</v>
      </c>
      <c r="T41" s="147">
        <f>'1П'!T147</f>
        <v>61482</v>
      </c>
      <c r="U41" s="147">
        <f>'1П'!X147</f>
        <v>56102</v>
      </c>
    </row>
    <row r="42" spans="1:21" ht="12" customHeight="1">
      <c r="A42" s="322" t="s">
        <v>1</v>
      </c>
      <c r="B42" s="325" t="s">
        <v>413</v>
      </c>
      <c r="C42" s="322" t="s">
        <v>414</v>
      </c>
      <c r="D42" s="146">
        <v>12050</v>
      </c>
      <c r="E42" s="147">
        <f>'1П'!C246</f>
        <v>710</v>
      </c>
      <c r="F42" s="156">
        <f t="shared" si="0"/>
        <v>5.8921161825726136</v>
      </c>
      <c r="G42" s="147">
        <f>'1П'!D246</f>
        <v>5760</v>
      </c>
      <c r="H42" s="147">
        <f>'1П'!E246</f>
        <v>710</v>
      </c>
      <c r="I42" s="156">
        <f t="shared" si="1"/>
        <v>12.326388888888889</v>
      </c>
      <c r="J42" s="147">
        <f>'1П'!F246</f>
        <v>17210</v>
      </c>
      <c r="K42" s="147">
        <f>'1П'!G246</f>
        <v>750</v>
      </c>
      <c r="L42" s="147">
        <f>'1П'!O246</f>
        <v>1460</v>
      </c>
      <c r="M42" s="156">
        <f t="shared" si="2"/>
        <v>8.4834398605461931</v>
      </c>
      <c r="N42" s="147">
        <f>'1П'!P246</f>
        <v>4460</v>
      </c>
      <c r="O42" s="147">
        <f>'1П'!Q246</f>
        <v>2474</v>
      </c>
      <c r="P42" s="156">
        <f t="shared" si="3"/>
        <v>55.470852017937219</v>
      </c>
      <c r="Q42" s="147">
        <f>'1П'!R246</f>
        <v>5560</v>
      </c>
      <c r="R42" s="147">
        <f>'1П'!S246</f>
        <v>5560</v>
      </c>
      <c r="S42" s="156">
        <f t="shared" si="4"/>
        <v>100</v>
      </c>
      <c r="T42" s="147">
        <f>'1П'!T246</f>
        <v>8501</v>
      </c>
      <c r="U42" s="147">
        <f>'1П'!X246</f>
        <v>5450</v>
      </c>
    </row>
    <row r="43" spans="1:21" ht="12" customHeight="1">
      <c r="A43" s="322" t="s">
        <v>1</v>
      </c>
      <c r="B43" s="325" t="s">
        <v>415</v>
      </c>
      <c r="C43" s="322" t="s">
        <v>416</v>
      </c>
      <c r="D43" s="147"/>
      <c r="E43" s="147"/>
      <c r="F43" s="156"/>
      <c r="G43" s="147"/>
      <c r="H43" s="147"/>
      <c r="I43" s="156"/>
      <c r="J43" s="147"/>
      <c r="K43" s="147"/>
      <c r="L43" s="147"/>
      <c r="M43" s="156"/>
      <c r="N43" s="147"/>
      <c r="O43" s="147"/>
      <c r="P43" s="156"/>
      <c r="Q43" s="147"/>
      <c r="R43" s="147"/>
      <c r="S43" s="156"/>
      <c r="T43" s="147"/>
      <c r="U43" s="147"/>
    </row>
    <row r="44" spans="1:21" ht="24" customHeight="1">
      <c r="A44" s="322" t="s">
        <v>1</v>
      </c>
      <c r="B44" s="325" t="s">
        <v>417</v>
      </c>
      <c r="C44" s="322" t="s">
        <v>418</v>
      </c>
      <c r="D44" s="147"/>
      <c r="E44" s="147"/>
      <c r="F44" s="156"/>
      <c r="G44" s="147"/>
      <c r="H44" s="147"/>
      <c r="I44" s="156"/>
      <c r="J44" s="147"/>
      <c r="K44" s="147"/>
      <c r="L44" s="147"/>
      <c r="M44" s="156"/>
      <c r="N44" s="147"/>
      <c r="O44" s="147"/>
      <c r="P44" s="156"/>
      <c r="Q44" s="147"/>
      <c r="R44" s="147"/>
      <c r="S44" s="156"/>
      <c r="T44" s="147"/>
      <c r="U44" s="147"/>
    </row>
    <row r="45" spans="1:21" ht="24" customHeight="1">
      <c r="A45" s="322" t="s">
        <v>1</v>
      </c>
      <c r="B45" s="325" t="s">
        <v>419</v>
      </c>
      <c r="C45" s="322" t="s">
        <v>420</v>
      </c>
      <c r="D45" s="147"/>
      <c r="E45" s="147"/>
      <c r="F45" s="156"/>
      <c r="G45" s="147"/>
      <c r="H45" s="147"/>
      <c r="I45" s="156"/>
      <c r="J45" s="147"/>
      <c r="K45" s="147"/>
      <c r="L45" s="147"/>
      <c r="M45" s="156"/>
      <c r="N45" s="147"/>
      <c r="O45" s="147"/>
      <c r="P45" s="156"/>
      <c r="Q45" s="147"/>
      <c r="R45" s="147"/>
      <c r="S45" s="156"/>
      <c r="T45" s="147"/>
      <c r="U45" s="147"/>
    </row>
    <row r="46" spans="1:21" ht="12" customHeight="1">
      <c r="A46" s="322" t="s">
        <v>1</v>
      </c>
      <c r="B46" s="325" t="s">
        <v>421</v>
      </c>
      <c r="C46" s="322" t="s">
        <v>422</v>
      </c>
      <c r="D46" s="147"/>
      <c r="E46" s="147"/>
      <c r="F46" s="156"/>
      <c r="G46" s="147"/>
      <c r="H46" s="147"/>
      <c r="I46" s="156"/>
      <c r="J46" s="147"/>
      <c r="K46" s="147"/>
      <c r="L46" s="147"/>
      <c r="M46" s="156"/>
      <c r="N46" s="147"/>
      <c r="O46" s="147"/>
      <c r="P46" s="156"/>
      <c r="Q46" s="147"/>
      <c r="R46" s="147"/>
      <c r="S46" s="156"/>
      <c r="T46" s="147"/>
      <c r="U46" s="147"/>
    </row>
    <row r="47" spans="1:21" ht="12" customHeight="1">
      <c r="A47" s="322" t="s">
        <v>1</v>
      </c>
      <c r="B47" s="325" t="s">
        <v>423</v>
      </c>
      <c r="C47" s="322" t="s">
        <v>424</v>
      </c>
      <c r="D47" s="147">
        <f>SUM(D48:D54)</f>
        <v>5300</v>
      </c>
      <c r="E47" s="147">
        <f>E53</f>
        <v>1874</v>
      </c>
      <c r="F47" s="156">
        <f t="shared" si="0"/>
        <v>35.358490566037737</v>
      </c>
      <c r="G47" s="147">
        <f>G53</f>
        <v>5400</v>
      </c>
      <c r="H47" s="147">
        <f>H53</f>
        <v>3671</v>
      </c>
      <c r="I47" s="156">
        <f t="shared" si="1"/>
        <v>67.981481481481481</v>
      </c>
      <c r="J47" s="147">
        <f>J53</f>
        <v>2460</v>
      </c>
      <c r="K47" s="147">
        <f>K53</f>
        <v>2330</v>
      </c>
      <c r="L47" s="147">
        <f>L53</f>
        <v>5254</v>
      </c>
      <c r="M47" s="156">
        <f t="shared" si="2"/>
        <v>213.57723577235771</v>
      </c>
      <c r="N47" s="147">
        <f>N53</f>
        <v>119412</v>
      </c>
      <c r="O47" s="147">
        <f>O53</f>
        <v>4266</v>
      </c>
      <c r="P47" s="156">
        <f t="shared" si="3"/>
        <v>3.5725052758516727</v>
      </c>
      <c r="Q47" s="147">
        <f>Q53</f>
        <v>119412</v>
      </c>
      <c r="R47" s="147">
        <f>R53</f>
        <v>119456</v>
      </c>
      <c r="S47" s="156">
        <f t="shared" si="4"/>
        <v>100.03684721803504</v>
      </c>
      <c r="T47" s="147">
        <f>T53</f>
        <v>6716</v>
      </c>
      <c r="U47" s="147">
        <f>U53</f>
        <v>3251</v>
      </c>
    </row>
    <row r="48" spans="1:21" ht="12" customHeight="1">
      <c r="A48" s="322" t="s">
        <v>1</v>
      </c>
      <c r="B48" s="325" t="s">
        <v>425</v>
      </c>
      <c r="C48" s="322" t="s">
        <v>426</v>
      </c>
      <c r="D48" s="147"/>
      <c r="E48" s="147"/>
      <c r="F48" s="156"/>
      <c r="G48" s="147"/>
      <c r="H48" s="147"/>
      <c r="I48" s="156"/>
      <c r="J48" s="147"/>
      <c r="K48" s="147"/>
      <c r="L48" s="147"/>
      <c r="M48" s="156"/>
      <c r="N48" s="147"/>
      <c r="O48" s="147"/>
      <c r="P48" s="156"/>
      <c r="Q48" s="147"/>
      <c r="R48" s="147"/>
      <c r="S48" s="156"/>
      <c r="T48" s="147"/>
      <c r="U48" s="147"/>
    </row>
    <row r="49" spans="1:21" ht="12" customHeight="1">
      <c r="A49" s="322" t="s">
        <v>1</v>
      </c>
      <c r="B49" s="325" t="s">
        <v>427</v>
      </c>
      <c r="C49" s="322" t="s">
        <v>428</v>
      </c>
      <c r="D49" s="147"/>
      <c r="E49" s="147"/>
      <c r="F49" s="156"/>
      <c r="G49" s="147"/>
      <c r="H49" s="147"/>
      <c r="I49" s="156"/>
      <c r="J49" s="147"/>
      <c r="K49" s="147"/>
      <c r="L49" s="147"/>
      <c r="M49" s="156"/>
      <c r="N49" s="147"/>
      <c r="O49" s="147"/>
      <c r="P49" s="156"/>
      <c r="Q49" s="147"/>
      <c r="R49" s="147"/>
      <c r="S49" s="156"/>
      <c r="T49" s="147"/>
      <c r="U49" s="147"/>
    </row>
    <row r="50" spans="1:21" ht="12" customHeight="1">
      <c r="A50" s="322" t="s">
        <v>1</v>
      </c>
      <c r="B50" s="325" t="s">
        <v>429</v>
      </c>
      <c r="C50" s="322" t="s">
        <v>430</v>
      </c>
      <c r="D50" s="147"/>
      <c r="E50" s="147"/>
      <c r="F50" s="156"/>
      <c r="G50" s="147"/>
      <c r="H50" s="147"/>
      <c r="I50" s="156"/>
      <c r="J50" s="147"/>
      <c r="K50" s="147"/>
      <c r="L50" s="147"/>
      <c r="M50" s="156"/>
      <c r="N50" s="147"/>
      <c r="O50" s="147"/>
      <c r="P50" s="156"/>
      <c r="Q50" s="147"/>
      <c r="R50" s="147"/>
      <c r="S50" s="156"/>
      <c r="T50" s="147"/>
      <c r="U50" s="147"/>
    </row>
    <row r="51" spans="1:21" ht="24" customHeight="1">
      <c r="A51" s="322" t="s">
        <v>1</v>
      </c>
      <c r="B51" s="325" t="s">
        <v>431</v>
      </c>
      <c r="C51" s="322" t="s">
        <v>432</v>
      </c>
      <c r="D51" s="147"/>
      <c r="E51" s="147"/>
      <c r="F51" s="156"/>
      <c r="G51" s="147"/>
      <c r="H51" s="147"/>
      <c r="I51" s="156"/>
      <c r="J51" s="147"/>
      <c r="K51" s="147"/>
      <c r="L51" s="147"/>
      <c r="M51" s="156"/>
      <c r="N51" s="147"/>
      <c r="O51" s="147"/>
      <c r="P51" s="156"/>
      <c r="Q51" s="147"/>
      <c r="R51" s="147"/>
      <c r="S51" s="156"/>
      <c r="T51" s="147"/>
      <c r="U51" s="147"/>
    </row>
    <row r="52" spans="1:21" ht="12" customHeight="1">
      <c r="A52" s="322" t="s">
        <v>1</v>
      </c>
      <c r="B52" s="325" t="s">
        <v>433</v>
      </c>
      <c r="C52" s="322" t="s">
        <v>434</v>
      </c>
      <c r="D52" s="147"/>
      <c r="E52" s="147"/>
      <c r="F52" s="156"/>
      <c r="G52" s="147"/>
      <c r="H52" s="147"/>
      <c r="I52" s="156"/>
      <c r="J52" s="147"/>
      <c r="K52" s="147"/>
      <c r="L52" s="147"/>
      <c r="M52" s="156"/>
      <c r="N52" s="147"/>
      <c r="O52" s="147"/>
      <c r="P52" s="156"/>
      <c r="Q52" s="147"/>
      <c r="R52" s="147"/>
      <c r="S52" s="156"/>
      <c r="T52" s="147"/>
      <c r="U52" s="147"/>
    </row>
    <row r="53" spans="1:21" ht="60" customHeight="1">
      <c r="A53" s="322" t="s">
        <v>1</v>
      </c>
      <c r="B53" s="325" t="s">
        <v>435</v>
      </c>
      <c r="C53" s="322" t="s">
        <v>436</v>
      </c>
      <c r="D53" s="147">
        <v>5300</v>
      </c>
      <c r="E53" s="147">
        <f>'1П'!C253+'1П'!C245</f>
        <v>1874</v>
      </c>
      <c r="F53" s="156">
        <f t="shared" si="0"/>
        <v>35.358490566037737</v>
      </c>
      <c r="G53" s="147">
        <f>'1П'!D253+'1П'!D245</f>
        <v>5400</v>
      </c>
      <c r="H53" s="147">
        <f>'1П'!E253+'1П'!E245</f>
        <v>3671</v>
      </c>
      <c r="I53" s="156">
        <f t="shared" si="1"/>
        <v>67.981481481481481</v>
      </c>
      <c r="J53" s="147">
        <f>'1П'!F253+'1П'!F245</f>
        <v>2460</v>
      </c>
      <c r="K53" s="147">
        <f>'1П'!G253+'1П'!G245</f>
        <v>2330</v>
      </c>
      <c r="L53" s="147">
        <f>'1П'!O253+'1П'!O245</f>
        <v>5254</v>
      </c>
      <c r="M53" s="156">
        <f t="shared" si="2"/>
        <v>213.57723577235771</v>
      </c>
      <c r="N53" s="147">
        <f>'1П'!P253+'1П'!P245</f>
        <v>119412</v>
      </c>
      <c r="O53" s="147">
        <f>'1П'!Q253+163</f>
        <v>4266</v>
      </c>
      <c r="P53" s="156">
        <f t="shared" si="3"/>
        <v>3.5725052758516727</v>
      </c>
      <c r="Q53" s="147">
        <f>'1П'!R253+'1П'!R245</f>
        <v>119412</v>
      </c>
      <c r="R53" s="147">
        <f>'1П'!S253+'1П'!S245</f>
        <v>119456</v>
      </c>
      <c r="S53" s="156">
        <f t="shared" si="4"/>
        <v>100.03684721803504</v>
      </c>
      <c r="T53" s="147">
        <f>'1П'!T253+'1П'!T245</f>
        <v>6716</v>
      </c>
      <c r="U53" s="147">
        <f>'1П'!X253+'1П'!X245</f>
        <v>3251</v>
      </c>
    </row>
    <row r="54" spans="1:21" ht="24" customHeight="1">
      <c r="A54" s="322" t="s">
        <v>1</v>
      </c>
      <c r="B54" s="325" t="s">
        <v>437</v>
      </c>
      <c r="C54" s="322" t="s">
        <v>438</v>
      </c>
      <c r="D54" s="147"/>
      <c r="E54" s="147"/>
      <c r="F54" s="155"/>
      <c r="G54" s="147"/>
      <c r="H54" s="147"/>
      <c r="I54" s="155"/>
      <c r="J54" s="147"/>
      <c r="K54" s="147"/>
      <c r="L54" s="147"/>
      <c r="M54" s="155"/>
      <c r="N54" s="147"/>
      <c r="O54" s="147"/>
      <c r="P54" s="155"/>
      <c r="Q54" s="147"/>
      <c r="R54" s="147"/>
      <c r="S54" s="155"/>
      <c r="T54" s="147"/>
      <c r="U54" s="147"/>
    </row>
    <row r="55" spans="1:21" ht="24" customHeight="1">
      <c r="A55" s="322" t="s">
        <v>1</v>
      </c>
      <c r="B55" s="325" t="s">
        <v>439</v>
      </c>
      <c r="C55" s="322" t="s">
        <v>440</v>
      </c>
      <c r="D55" s="147"/>
      <c r="E55" s="147"/>
      <c r="F55" s="155"/>
      <c r="G55" s="147"/>
      <c r="H55" s="147"/>
      <c r="I55" s="155"/>
      <c r="J55" s="147"/>
      <c r="K55" s="147"/>
      <c r="L55" s="147"/>
      <c r="M55" s="155"/>
      <c r="N55" s="147"/>
      <c r="O55" s="147"/>
      <c r="P55" s="155"/>
      <c r="Q55" s="147"/>
      <c r="R55" s="147"/>
      <c r="S55" s="155"/>
      <c r="T55" s="147"/>
      <c r="U55" s="147"/>
    </row>
    <row r="56" spans="1:21" ht="24" customHeight="1">
      <c r="A56" s="322" t="s">
        <v>1</v>
      </c>
      <c r="B56" s="325" t="s">
        <v>441</v>
      </c>
      <c r="C56" s="322" t="s">
        <v>442</v>
      </c>
      <c r="D56" s="147"/>
      <c r="E56" s="147"/>
      <c r="F56" s="155"/>
      <c r="G56" s="147"/>
      <c r="H56" s="147"/>
      <c r="I56" s="155"/>
      <c r="J56" s="147"/>
      <c r="K56" s="147"/>
      <c r="L56" s="147"/>
      <c r="M56" s="155"/>
      <c r="N56" s="147"/>
      <c r="O56" s="147"/>
      <c r="P56" s="155"/>
      <c r="Q56" s="147"/>
      <c r="R56" s="147"/>
      <c r="S56" s="155"/>
      <c r="T56" s="147"/>
      <c r="U56" s="147"/>
    </row>
    <row r="57" spans="1:21" ht="12" customHeight="1">
      <c r="A57" s="322" t="s">
        <v>1</v>
      </c>
      <c r="B57" s="325" t="s">
        <v>443</v>
      </c>
      <c r="C57" s="322" t="s">
        <v>444</v>
      </c>
      <c r="D57" s="147"/>
      <c r="E57" s="147"/>
      <c r="F57" s="155"/>
      <c r="G57" s="147"/>
      <c r="H57" s="147"/>
      <c r="I57" s="155"/>
      <c r="J57" s="147"/>
      <c r="K57" s="147"/>
      <c r="L57" s="147"/>
      <c r="M57" s="155"/>
      <c r="N57" s="147"/>
      <c r="O57" s="147"/>
      <c r="P57" s="155"/>
      <c r="Q57" s="147"/>
      <c r="R57" s="147"/>
      <c r="S57" s="155"/>
      <c r="T57" s="147"/>
      <c r="U57" s="147"/>
    </row>
    <row r="58" spans="1:21" ht="12" customHeight="1">
      <c r="A58" s="322" t="s">
        <v>1</v>
      </c>
      <c r="B58" s="323" t="s">
        <v>258</v>
      </c>
      <c r="C58" s="324" t="s">
        <v>476</v>
      </c>
      <c r="D58" s="146">
        <f>D17-D38</f>
        <v>98639</v>
      </c>
      <c r="E58" s="146">
        <f>E17-E38</f>
        <v>61495</v>
      </c>
      <c r="F58" s="156">
        <f t="shared" si="0"/>
        <v>62.343494966493985</v>
      </c>
      <c r="G58" s="146">
        <f>G17-G38</f>
        <v>74883</v>
      </c>
      <c r="H58" s="146">
        <f>H17-H38</f>
        <v>48712</v>
      </c>
      <c r="I58" s="156">
        <f t="shared" si="1"/>
        <v>65.050812600990881</v>
      </c>
      <c r="J58" s="146">
        <f>J17-J38</f>
        <v>86283</v>
      </c>
      <c r="K58" s="146">
        <f>K17-K38</f>
        <v>74799</v>
      </c>
      <c r="L58" s="146">
        <f>L17-L38</f>
        <v>38344</v>
      </c>
      <c r="M58" s="156">
        <f t="shared" si="2"/>
        <v>44.439808537023517</v>
      </c>
      <c r="N58" s="146">
        <f>N17-N38</f>
        <v>107735</v>
      </c>
      <c r="O58" s="146">
        <f>O17-O38</f>
        <v>8603</v>
      </c>
      <c r="P58" s="156">
        <f t="shared" si="3"/>
        <v>7.9853343852972571</v>
      </c>
      <c r="Q58" s="146">
        <f>Q17-Q38</f>
        <v>121473</v>
      </c>
      <c r="R58" s="146">
        <f>R17-R38</f>
        <v>8078.6071428570431</v>
      </c>
      <c r="S58" s="156">
        <f t="shared" si="4"/>
        <v>6.6505372740090749</v>
      </c>
      <c r="T58" s="146">
        <f>T17-T38</f>
        <v>93027.285714285681</v>
      </c>
      <c r="U58" s="146">
        <f>U17-U38</f>
        <v>177915</v>
      </c>
    </row>
    <row r="59" spans="1:21" ht="24" customHeight="1">
      <c r="A59" s="322" t="s">
        <v>1</v>
      </c>
      <c r="B59" s="323" t="s">
        <v>262</v>
      </c>
      <c r="C59" s="324" t="s">
        <v>477</v>
      </c>
      <c r="D59" s="146">
        <v>19728</v>
      </c>
      <c r="E59" s="146">
        <f>'1П'!C285</f>
        <v>13313</v>
      </c>
      <c r="F59" s="156">
        <f t="shared" si="0"/>
        <v>67.482765612327654</v>
      </c>
      <c r="G59" s="146">
        <f>'1П'!D285</f>
        <v>14977</v>
      </c>
      <c r="H59" s="146">
        <f>'1П'!E285</f>
        <v>22431</v>
      </c>
      <c r="I59" s="156">
        <f t="shared" si="1"/>
        <v>149.76964679174733</v>
      </c>
      <c r="J59" s="146">
        <f>'1П'!F285</f>
        <v>17257</v>
      </c>
      <c r="K59" s="146">
        <f>'1П'!G285</f>
        <v>19138</v>
      </c>
      <c r="L59" s="146">
        <f>'1П'!O285</f>
        <v>6530</v>
      </c>
      <c r="M59" s="156">
        <f t="shared" si="2"/>
        <v>37.839717216202125</v>
      </c>
      <c r="N59" s="146">
        <f>'1П'!P285</f>
        <v>21547</v>
      </c>
      <c r="O59" s="146">
        <f>'1П'!Q285</f>
        <v>-147</v>
      </c>
      <c r="P59" s="156">
        <f t="shared" si="3"/>
        <v>-0.68222954471620179</v>
      </c>
      <c r="Q59" s="146">
        <f>'1П'!R285</f>
        <v>24295</v>
      </c>
      <c r="R59" s="146">
        <f>'1П'!S285</f>
        <v>1615</v>
      </c>
      <c r="S59" s="156">
        <f t="shared" si="4"/>
        <v>6.6474583247581807</v>
      </c>
      <c r="T59" s="146">
        <f>'1П'!T285</f>
        <v>18605.457142857136</v>
      </c>
      <c r="U59" s="146">
        <f>'1П'!X285</f>
        <v>35583</v>
      </c>
    </row>
    <row r="60" spans="1:21" ht="24" customHeight="1">
      <c r="A60" s="322" t="s">
        <v>1</v>
      </c>
      <c r="B60" s="323" t="s">
        <v>267</v>
      </c>
      <c r="C60" s="324" t="s">
        <v>447</v>
      </c>
      <c r="D60" s="146">
        <f>D58-D59</f>
        <v>78911</v>
      </c>
      <c r="E60" s="146">
        <f>E58-E59</f>
        <v>48182</v>
      </c>
      <c r="F60" s="156">
        <f t="shared" si="0"/>
        <v>61.058661023178004</v>
      </c>
      <c r="G60" s="146">
        <f>G58-G59</f>
        <v>59906</v>
      </c>
      <c r="H60" s="146">
        <f>H58-H59</f>
        <v>26281</v>
      </c>
      <c r="I60" s="156">
        <f t="shared" si="1"/>
        <v>43.870396955229864</v>
      </c>
      <c r="J60" s="146">
        <f>J58-J59</f>
        <v>69026</v>
      </c>
      <c r="K60" s="146">
        <f>K58-K59</f>
        <v>55661</v>
      </c>
      <c r="L60" s="146">
        <f>L58-L59</f>
        <v>31814</v>
      </c>
      <c r="M60" s="156">
        <f t="shared" si="2"/>
        <v>46.089879175962679</v>
      </c>
      <c r="N60" s="146">
        <f>N58-N59</f>
        <v>86188</v>
      </c>
      <c r="O60" s="146">
        <f>O58-O59</f>
        <v>8750</v>
      </c>
      <c r="P60" s="156">
        <f t="shared" si="3"/>
        <v>10.152225367800622</v>
      </c>
      <c r="Q60" s="146">
        <f>Q58-Q59</f>
        <v>97178</v>
      </c>
      <c r="R60" s="146">
        <f>R58-R59</f>
        <v>6463.6071428570431</v>
      </c>
      <c r="S60" s="156">
        <f t="shared" si="4"/>
        <v>6.6513070271636003</v>
      </c>
      <c r="T60" s="146">
        <f>T58-T59</f>
        <v>74421.828571428545</v>
      </c>
      <c r="U60" s="146">
        <f>U58-U59</f>
        <v>142332</v>
      </c>
    </row>
    <row r="61" spans="1:21" ht="12" customHeight="1">
      <c r="A61" s="322" t="s">
        <v>1</v>
      </c>
      <c r="B61" s="323" t="s">
        <v>270</v>
      </c>
      <c r="C61" s="324" t="s">
        <v>448</v>
      </c>
      <c r="D61" s="146">
        <f>D62+D63</f>
        <v>1440421</v>
      </c>
      <c r="E61" s="146">
        <f>E62+E63</f>
        <v>421872</v>
      </c>
      <c r="F61" s="156">
        <f t="shared" si="0"/>
        <v>29.288103964049402</v>
      </c>
      <c r="G61" s="146">
        <f>G62+G63</f>
        <v>301036</v>
      </c>
      <c r="H61" s="146">
        <f>H62+H63</f>
        <v>524349</v>
      </c>
      <c r="I61" s="156">
        <f t="shared" si="1"/>
        <v>174.18149324333302</v>
      </c>
      <c r="J61" s="146">
        <f>J62+J63</f>
        <v>521491</v>
      </c>
      <c r="K61" s="146">
        <f>K62+K63</f>
        <v>521491</v>
      </c>
      <c r="L61" s="146">
        <f>L62+L63</f>
        <v>524349</v>
      </c>
      <c r="M61" s="156">
        <f t="shared" si="2"/>
        <v>100.54804397391325</v>
      </c>
      <c r="N61" s="146">
        <f>N62+N63</f>
        <v>463645.38285714301</v>
      </c>
      <c r="O61" s="146">
        <f>O62+O63</f>
        <v>423752</v>
      </c>
      <c r="P61" s="156">
        <f t="shared" si="3"/>
        <v>91.395712255063074</v>
      </c>
      <c r="Q61" s="146">
        <f>Q62+Q63</f>
        <v>483977</v>
      </c>
      <c r="R61" s="146">
        <f>R62+R63</f>
        <v>340976.56000000006</v>
      </c>
      <c r="S61" s="156">
        <f t="shared" si="4"/>
        <v>70.453050454877001</v>
      </c>
      <c r="T61" s="146">
        <f>T62+T63</f>
        <v>483977.38285714301</v>
      </c>
      <c r="U61" s="146">
        <f>U62+U63</f>
        <v>712457.9178571431</v>
      </c>
    </row>
    <row r="62" spans="1:21" ht="12" customHeight="1">
      <c r="A62" s="322" t="s">
        <v>1</v>
      </c>
      <c r="B62" s="325" t="s">
        <v>240</v>
      </c>
      <c r="C62" s="322" t="s">
        <v>449</v>
      </c>
      <c r="D62" s="147">
        <v>375283</v>
      </c>
      <c r="E62" s="147">
        <f>'6БО '!C25</f>
        <v>155361</v>
      </c>
      <c r="F62" s="155">
        <f t="shared" si="0"/>
        <v>41.398358039133129</v>
      </c>
      <c r="G62" s="147">
        <f>'6БО '!D25</f>
        <v>218817</v>
      </c>
      <c r="H62" s="147">
        <f>'6БО '!E25</f>
        <v>168016</v>
      </c>
      <c r="I62" s="155">
        <f t="shared" si="1"/>
        <v>76.783796505755959</v>
      </c>
      <c r="J62" s="147">
        <f>'6БО '!F25</f>
        <v>163479</v>
      </c>
      <c r="K62" s="147">
        <f>'6БО '!G25</f>
        <v>163479</v>
      </c>
      <c r="L62" s="147">
        <f>'6БО '!H25</f>
        <v>168016</v>
      </c>
      <c r="M62" s="155">
        <f t="shared" si="2"/>
        <v>102.77528000538297</v>
      </c>
      <c r="N62" s="147">
        <f>'6БО '!I25</f>
        <v>163479</v>
      </c>
      <c r="O62" s="147">
        <f>'6БО '!J25</f>
        <v>143092</v>
      </c>
      <c r="P62" s="155">
        <f t="shared" si="3"/>
        <v>87.529285106955641</v>
      </c>
      <c r="Q62" s="147">
        <f>'6БО '!K25</f>
        <v>183811</v>
      </c>
      <c r="R62" s="147">
        <f>'6БО '!L25</f>
        <v>167883</v>
      </c>
      <c r="S62" s="155">
        <f t="shared" si="4"/>
        <v>91.334577364793176</v>
      </c>
      <c r="T62" s="147">
        <f>'6БО '!M25</f>
        <v>183811</v>
      </c>
      <c r="U62" s="147">
        <f>'6БО '!Q25</f>
        <v>292591</v>
      </c>
    </row>
    <row r="63" spans="1:21" ht="12" customHeight="1">
      <c r="A63" s="322" t="s">
        <v>1</v>
      </c>
      <c r="B63" s="325" t="s">
        <v>242</v>
      </c>
      <c r="C63" s="322" t="s">
        <v>450</v>
      </c>
      <c r="D63" s="147">
        <v>1065138</v>
      </c>
      <c r="E63" s="147">
        <f>'6БО '!C11</f>
        <v>266511</v>
      </c>
      <c r="F63" s="155">
        <f t="shared" si="0"/>
        <v>25.021264850188423</v>
      </c>
      <c r="G63" s="147">
        <f>'6БО '!D11</f>
        <v>82219</v>
      </c>
      <c r="H63" s="147">
        <f>'6БО '!E11</f>
        <v>356333</v>
      </c>
      <c r="I63" s="155">
        <f t="shared" si="1"/>
        <v>433.39495736995099</v>
      </c>
      <c r="J63" s="147">
        <f>'6БО '!F11</f>
        <v>358012</v>
      </c>
      <c r="K63" s="147">
        <f>'6БО '!G11</f>
        <v>358012</v>
      </c>
      <c r="L63" s="147">
        <f>'6БО '!H11</f>
        <v>356333</v>
      </c>
      <c r="M63" s="155">
        <f t="shared" si="2"/>
        <v>99.531021306548382</v>
      </c>
      <c r="N63" s="147">
        <f>'6БО '!M11</f>
        <v>300166.38285714301</v>
      </c>
      <c r="O63" s="147">
        <f>'6БО '!J11</f>
        <v>280660</v>
      </c>
      <c r="P63" s="155">
        <f t="shared" si="3"/>
        <v>93.50147652396285</v>
      </c>
      <c r="Q63" s="147">
        <f>'6БО '!K11</f>
        <v>300166</v>
      </c>
      <c r="R63" s="147">
        <f>'6БО '!L11</f>
        <v>173093.56000000006</v>
      </c>
      <c r="S63" s="155">
        <f t="shared" si="4"/>
        <v>57.66594484385309</v>
      </c>
      <c r="T63" s="147">
        <f>'6БО '!M11</f>
        <v>300166.38285714301</v>
      </c>
      <c r="U63" s="147">
        <f>'6БО '!Q11</f>
        <v>419866.91785714304</v>
      </c>
    </row>
    <row r="64" spans="1:21" ht="12" customHeight="1">
      <c r="A64" s="322" t="s">
        <v>1</v>
      </c>
      <c r="B64" s="323" t="s">
        <v>276</v>
      </c>
      <c r="C64" s="324" t="s">
        <v>451</v>
      </c>
      <c r="D64" s="146">
        <f>D65+D66</f>
        <v>10000</v>
      </c>
      <c r="E64" s="146">
        <f>E65+E66</f>
        <v>96389</v>
      </c>
      <c r="F64" s="156">
        <f t="shared" si="0"/>
        <v>963.89</v>
      </c>
      <c r="G64" s="146">
        <f>G65+G66</f>
        <v>0</v>
      </c>
      <c r="H64" s="146">
        <f>H65+H66</f>
        <v>203059</v>
      </c>
      <c r="I64" s="156" t="e">
        <f t="shared" si="1"/>
        <v>#DIV/0!</v>
      </c>
      <c r="J64" s="146">
        <f>J65+J66</f>
        <v>0</v>
      </c>
      <c r="K64" s="146">
        <f>K65+K66</f>
        <v>133883</v>
      </c>
      <c r="L64" s="146">
        <f>L65+L66</f>
        <v>203059</v>
      </c>
      <c r="M64" s="156" t="e">
        <f t="shared" si="2"/>
        <v>#DIV/0!</v>
      </c>
      <c r="N64" s="146">
        <f>N65+N66</f>
        <v>133883</v>
      </c>
      <c r="O64" s="146">
        <f>O65+O66</f>
        <v>118973</v>
      </c>
      <c r="P64" s="156">
        <f t="shared" si="3"/>
        <v>88.863410589843369</v>
      </c>
      <c r="Q64" s="146">
        <f>Q65+Q66</f>
        <v>40708</v>
      </c>
      <c r="R64" s="146">
        <f>R65+R66</f>
        <v>57708</v>
      </c>
      <c r="S64" s="156">
        <f t="shared" si="4"/>
        <v>141.76083325144936</v>
      </c>
      <c r="T64" s="146">
        <f>T65+T66</f>
        <v>40708</v>
      </c>
      <c r="U64" s="146">
        <f>U65+U66</f>
        <v>0</v>
      </c>
    </row>
    <row r="65" spans="1:21" ht="12" customHeight="1">
      <c r="A65" s="322" t="s">
        <v>1</v>
      </c>
      <c r="B65" s="325" t="s">
        <v>278</v>
      </c>
      <c r="C65" s="322" t="s">
        <v>452</v>
      </c>
      <c r="D65" s="147"/>
      <c r="E65" s="147">
        <f>'6БО '!C40</f>
        <v>84340</v>
      </c>
      <c r="F65" s="155" t="e">
        <f t="shared" si="0"/>
        <v>#DIV/0!</v>
      </c>
      <c r="G65" s="147">
        <f>'6БО '!D40</f>
        <v>0</v>
      </c>
      <c r="H65" s="147">
        <f>'6БО '!E40</f>
        <v>86300</v>
      </c>
      <c r="I65" s="155" t="e">
        <f t="shared" si="1"/>
        <v>#DIV/0!</v>
      </c>
      <c r="J65" s="147">
        <f>'6БО '!F40</f>
        <v>0</v>
      </c>
      <c r="K65" s="147">
        <f>'6БО '!G40</f>
        <v>17124</v>
      </c>
      <c r="L65" s="147">
        <f>'6БО '!H40</f>
        <v>86300</v>
      </c>
      <c r="M65" s="155" t="e">
        <f t="shared" si="2"/>
        <v>#DIV/0!</v>
      </c>
      <c r="N65" s="147">
        <f>'6БО '!I40</f>
        <v>17124</v>
      </c>
      <c r="O65" s="147">
        <f>'6БО '!J40</f>
        <v>100495</v>
      </c>
      <c r="P65" s="155">
        <f t="shared" si="3"/>
        <v>586.86638635832753</v>
      </c>
      <c r="Q65" s="147">
        <f>'6БО '!K40</f>
        <v>40708</v>
      </c>
      <c r="R65" s="147">
        <f>'6БО '!L40</f>
        <v>57708</v>
      </c>
      <c r="S65" s="155">
        <f t="shared" si="4"/>
        <v>141.76083325144936</v>
      </c>
      <c r="T65" s="147">
        <f>'6БО '!M40</f>
        <v>40708</v>
      </c>
      <c r="U65" s="147">
        <f>'6БО '!Q40</f>
        <v>0</v>
      </c>
    </row>
    <row r="66" spans="1:21" ht="12" customHeight="1">
      <c r="A66" s="322" t="s">
        <v>1</v>
      </c>
      <c r="B66" s="325" t="s">
        <v>279</v>
      </c>
      <c r="C66" s="322" t="s">
        <v>453</v>
      </c>
      <c r="D66" s="147">
        <v>10000</v>
      </c>
      <c r="E66" s="147">
        <f>'6БО '!C58</f>
        <v>12049</v>
      </c>
      <c r="F66" s="155">
        <f t="shared" si="0"/>
        <v>120.49000000000001</v>
      </c>
      <c r="G66" s="147">
        <f>'6БО '!D58</f>
        <v>0</v>
      </c>
      <c r="H66" s="147">
        <f>'6БО '!E58</f>
        <v>116759</v>
      </c>
      <c r="I66" s="155" t="e">
        <f t="shared" si="1"/>
        <v>#DIV/0!</v>
      </c>
      <c r="J66" s="147">
        <f>'6БО '!F58</f>
        <v>0</v>
      </c>
      <c r="K66" s="147">
        <f>'6БО '!G58</f>
        <v>116759</v>
      </c>
      <c r="L66" s="147">
        <f>'6БО '!H58</f>
        <v>116759</v>
      </c>
      <c r="M66" s="155" t="e">
        <f t="shared" si="2"/>
        <v>#DIV/0!</v>
      </c>
      <c r="N66" s="147">
        <f>'6БО '!I58</f>
        <v>116759</v>
      </c>
      <c r="O66" s="147">
        <f>'6БО '!J58</f>
        <v>18478</v>
      </c>
      <c r="P66" s="155">
        <f t="shared" si="3"/>
        <v>15.825760755059568</v>
      </c>
      <c r="Q66" s="147">
        <f>'6БО '!K58</f>
        <v>0</v>
      </c>
      <c r="R66" s="147">
        <f>'6БО '!L58</f>
        <v>0</v>
      </c>
      <c r="S66" s="155" t="e">
        <f t="shared" si="4"/>
        <v>#DIV/0!</v>
      </c>
      <c r="T66" s="147">
        <f>'6БО '!M58</f>
        <v>0</v>
      </c>
      <c r="U66" s="147">
        <f>'6БО '!Q58</f>
        <v>0</v>
      </c>
    </row>
    <row r="67" spans="1:21" ht="12" customHeight="1">
      <c r="A67" s="322" t="s">
        <v>1</v>
      </c>
      <c r="B67" s="323" t="s">
        <v>280</v>
      </c>
      <c r="C67" s="324" t="s">
        <v>454</v>
      </c>
      <c r="D67" s="146">
        <f>SUM(D68:D74)</f>
        <v>1430421</v>
      </c>
      <c r="E67" s="146">
        <f>SUM(E68:E74)</f>
        <v>325483</v>
      </c>
      <c r="F67" s="156">
        <f t="shared" si="0"/>
        <v>22.754349943128631</v>
      </c>
      <c r="G67" s="146">
        <f>SUM(G68:G74)</f>
        <v>301036</v>
      </c>
      <c r="H67" s="146">
        <f>SUM(H68:H74)</f>
        <v>321290</v>
      </c>
      <c r="I67" s="156">
        <f t="shared" si="1"/>
        <v>106.72809896490784</v>
      </c>
      <c r="J67" s="146">
        <f>SUM(J68:J74)</f>
        <v>387608</v>
      </c>
      <c r="K67" s="146">
        <f>SUM(K68:K74)</f>
        <v>321290</v>
      </c>
      <c r="L67" s="146">
        <f>SUM(L68:L74)</f>
        <v>321290</v>
      </c>
      <c r="M67" s="156">
        <f t="shared" si="2"/>
        <v>82.890446017626047</v>
      </c>
      <c r="N67" s="146">
        <f>SUM(N68:N74)</f>
        <v>387608</v>
      </c>
      <c r="O67" s="146">
        <f>SUM(O68:O74)</f>
        <v>304779</v>
      </c>
      <c r="P67" s="156">
        <f t="shared" si="3"/>
        <v>78.630730015892354</v>
      </c>
      <c r="Q67" s="146">
        <f>SUM(Q68:Q74)</f>
        <v>443269</v>
      </c>
      <c r="R67" s="146">
        <f>SUM(R68:R74)</f>
        <v>283269</v>
      </c>
      <c r="S67" s="156">
        <f t="shared" si="4"/>
        <v>63.904536522969124</v>
      </c>
      <c r="T67" s="146">
        <f>SUM(T68:T74)</f>
        <v>443269</v>
      </c>
      <c r="U67" s="146">
        <f>SUM(U68:U74)</f>
        <v>712458</v>
      </c>
    </row>
    <row r="68" spans="1:21" ht="12" customHeight="1">
      <c r="A68" s="322" t="s">
        <v>1</v>
      </c>
      <c r="B68" s="325" t="s">
        <v>282</v>
      </c>
      <c r="C68" s="322" t="s">
        <v>455</v>
      </c>
      <c r="D68" s="147">
        <v>1190052</v>
      </c>
      <c r="E68" s="147">
        <f>'6БО '!C76</f>
        <v>70996</v>
      </c>
      <c r="F68" s="155">
        <f t="shared" si="0"/>
        <v>5.9657897301966631</v>
      </c>
      <c r="G68" s="147">
        <f>'6БО '!D76</f>
        <v>70996</v>
      </c>
      <c r="H68" s="147">
        <f>'6БО '!E76</f>
        <v>70996</v>
      </c>
      <c r="I68" s="155">
        <f t="shared" si="1"/>
        <v>100</v>
      </c>
      <c r="J68" s="147">
        <f>'6БО '!F76</f>
        <v>70996</v>
      </c>
      <c r="K68" s="147">
        <f>'6БО '!G76</f>
        <v>70996</v>
      </c>
      <c r="L68" s="147">
        <f>'6БО '!H76</f>
        <v>70996</v>
      </c>
      <c r="M68" s="155">
        <f t="shared" si="2"/>
        <v>100</v>
      </c>
      <c r="N68" s="147">
        <f>'6БО '!I76</f>
        <v>70996</v>
      </c>
      <c r="O68" s="147">
        <f>'6БО '!J76</f>
        <v>70996</v>
      </c>
      <c r="P68" s="155">
        <f t="shared" si="3"/>
        <v>100</v>
      </c>
      <c r="Q68" s="147">
        <f>'6БО '!K76</f>
        <v>70996</v>
      </c>
      <c r="R68" s="147">
        <f>'6БО '!L76</f>
        <v>70996</v>
      </c>
      <c r="S68" s="155">
        <f t="shared" si="4"/>
        <v>100</v>
      </c>
      <c r="T68" s="147">
        <f>'6БО '!M76</f>
        <v>70996</v>
      </c>
      <c r="U68" s="147">
        <f>'6БО '!Q76</f>
        <v>70996</v>
      </c>
    </row>
    <row r="69" spans="1:21" ht="12" customHeight="1">
      <c r="A69" s="322" t="s">
        <v>1</v>
      </c>
      <c r="B69" s="325" t="s">
        <v>283</v>
      </c>
      <c r="C69" s="322" t="s">
        <v>456</v>
      </c>
      <c r="D69" s="147"/>
      <c r="E69" s="147"/>
      <c r="F69" s="156"/>
      <c r="G69" s="147"/>
      <c r="H69" s="147"/>
      <c r="I69" s="156"/>
      <c r="J69" s="147"/>
      <c r="K69" s="147"/>
      <c r="L69" s="147"/>
      <c r="M69" s="156"/>
      <c r="N69" s="147"/>
      <c r="O69" s="147"/>
      <c r="P69" s="156"/>
      <c r="Q69" s="147"/>
      <c r="R69" s="147"/>
      <c r="S69" s="156"/>
      <c r="T69" s="147"/>
      <c r="U69" s="147"/>
    </row>
    <row r="70" spans="1:21" ht="24" customHeight="1">
      <c r="A70" s="322" t="s">
        <v>1</v>
      </c>
      <c r="B70" s="325" t="s">
        <v>457</v>
      </c>
      <c r="C70" s="322" t="s">
        <v>458</v>
      </c>
      <c r="D70" s="147"/>
      <c r="E70" s="147"/>
      <c r="F70" s="156"/>
      <c r="G70" s="147"/>
      <c r="H70" s="147"/>
      <c r="I70" s="156"/>
      <c r="J70" s="147"/>
      <c r="K70" s="147"/>
      <c r="L70" s="147"/>
      <c r="M70" s="156"/>
      <c r="N70" s="147"/>
      <c r="O70" s="147"/>
      <c r="P70" s="156"/>
      <c r="Q70" s="147"/>
      <c r="R70" s="147"/>
      <c r="S70" s="156"/>
      <c r="T70" s="147"/>
      <c r="U70" s="147"/>
    </row>
    <row r="71" spans="1:21" ht="12" customHeight="1">
      <c r="A71" s="322" t="s">
        <v>1</v>
      </c>
      <c r="B71" s="325" t="s">
        <v>459</v>
      </c>
      <c r="C71" s="322" t="s">
        <v>478</v>
      </c>
      <c r="D71" s="147"/>
      <c r="E71" s="147"/>
      <c r="F71" s="156"/>
      <c r="G71" s="147"/>
      <c r="H71" s="147"/>
      <c r="I71" s="156"/>
      <c r="J71" s="147"/>
      <c r="K71" s="147"/>
      <c r="L71" s="147"/>
      <c r="M71" s="156"/>
      <c r="N71" s="147"/>
      <c r="O71" s="147"/>
      <c r="P71" s="156"/>
      <c r="Q71" s="147"/>
      <c r="R71" s="147"/>
      <c r="S71" s="156"/>
      <c r="T71" s="147"/>
      <c r="U71" s="147"/>
    </row>
    <row r="72" spans="1:21" ht="12" customHeight="1">
      <c r="A72" s="322" t="s">
        <v>1</v>
      </c>
      <c r="B72" s="325" t="s">
        <v>461</v>
      </c>
      <c r="C72" s="322" t="s">
        <v>462</v>
      </c>
      <c r="D72" s="147"/>
      <c r="E72" s="147"/>
      <c r="F72" s="156"/>
      <c r="G72" s="147"/>
      <c r="H72" s="147"/>
      <c r="I72" s="156"/>
      <c r="J72" s="147"/>
      <c r="K72" s="147"/>
      <c r="L72" s="147"/>
      <c r="M72" s="156"/>
      <c r="N72" s="147"/>
      <c r="O72" s="147"/>
      <c r="P72" s="156"/>
      <c r="Q72" s="147"/>
      <c r="R72" s="147"/>
      <c r="S72" s="156"/>
      <c r="T72" s="147"/>
      <c r="U72" s="147"/>
    </row>
    <row r="73" spans="1:21" ht="24" customHeight="1">
      <c r="A73" s="322" t="s">
        <v>1</v>
      </c>
      <c r="B73" s="325" t="s">
        <v>463</v>
      </c>
      <c r="C73" s="322" t="s">
        <v>479</v>
      </c>
      <c r="D73" s="147">
        <v>240369</v>
      </c>
      <c r="E73" s="147">
        <f>'6БО '!C81</f>
        <v>254487</v>
      </c>
      <c r="F73" s="155">
        <f t="shared" si="0"/>
        <v>105.87346954058137</v>
      </c>
      <c r="G73" s="147">
        <f>'6БО '!D81</f>
        <v>230040</v>
      </c>
      <c r="H73" s="147">
        <f>'6БО '!E81</f>
        <v>250294</v>
      </c>
      <c r="I73" s="155">
        <f t="shared" si="1"/>
        <v>108.80455572943836</v>
      </c>
      <c r="J73" s="147">
        <f>'6БО '!G81</f>
        <v>316612</v>
      </c>
      <c r="K73" s="147">
        <f>'6БО '!H81</f>
        <v>250294</v>
      </c>
      <c r="L73" s="147">
        <f>'6БО '!H81</f>
        <v>250294</v>
      </c>
      <c r="M73" s="155">
        <f t="shared" si="2"/>
        <v>79.053857718595637</v>
      </c>
      <c r="N73" s="147">
        <f>'6БО '!I81</f>
        <v>316612</v>
      </c>
      <c r="O73" s="147">
        <f>'6БО '!J81</f>
        <v>233783</v>
      </c>
      <c r="P73" s="155">
        <f t="shared" si="3"/>
        <v>73.83895746213031</v>
      </c>
      <c r="Q73" s="147">
        <f>'6БО '!K81</f>
        <v>372273</v>
      </c>
      <c r="R73" s="147">
        <f>'6БО '!L81</f>
        <v>212273</v>
      </c>
      <c r="S73" s="155">
        <f t="shared" si="4"/>
        <v>57.020788507358844</v>
      </c>
      <c r="T73" s="147">
        <f>'6БО '!M81</f>
        <v>372273</v>
      </c>
      <c r="U73" s="147">
        <f>'6БО '!Q81</f>
        <v>641462</v>
      </c>
    </row>
    <row r="74" spans="1:21" ht="12" customHeight="1">
      <c r="A74" s="322" t="s">
        <v>1</v>
      </c>
      <c r="B74" s="325" t="s">
        <v>465</v>
      </c>
      <c r="C74" s="322" t="s">
        <v>466</v>
      </c>
      <c r="D74" s="147"/>
      <c r="E74" s="147"/>
      <c r="F74" s="155"/>
      <c r="G74" s="147"/>
      <c r="H74" s="147"/>
      <c r="I74" s="155"/>
      <c r="J74" s="147"/>
      <c r="K74" s="147"/>
      <c r="L74" s="147"/>
      <c r="M74" s="155"/>
      <c r="N74" s="147"/>
      <c r="O74" s="147"/>
      <c r="P74" s="155"/>
      <c r="Q74" s="147"/>
      <c r="R74" s="147"/>
      <c r="S74" s="155"/>
      <c r="T74" s="147"/>
      <c r="U74" s="147"/>
    </row>
    <row r="75" spans="1:21" ht="12" customHeight="1">
      <c r="A75" s="322" t="s">
        <v>1</v>
      </c>
      <c r="B75" s="323" t="s">
        <v>284</v>
      </c>
      <c r="C75" s="324" t="s">
        <v>467</v>
      </c>
      <c r="D75" s="149">
        <f>D60/D17</f>
        <v>6.8533874811536402E-2</v>
      </c>
      <c r="E75" s="149">
        <f>E60/E17</f>
        <v>0.14705460449813365</v>
      </c>
      <c r="F75" s="155">
        <f t="shared" si="0"/>
        <v>214.57214392521075</v>
      </c>
      <c r="G75" s="149">
        <f>G60/G17</f>
        <v>9.61832404243841E-2</v>
      </c>
      <c r="H75" s="149">
        <f>H60/H17</f>
        <v>6.6393993441695262E-2</v>
      </c>
      <c r="I75" s="155">
        <f t="shared" si="1"/>
        <v>69.028651092174314</v>
      </c>
      <c r="J75" s="149">
        <f>J60/J17</f>
        <v>0.10114455439161021</v>
      </c>
      <c r="K75" s="149">
        <f>K60/K17</f>
        <v>0.10412897842814088</v>
      </c>
      <c r="L75" s="149">
        <f>L60/L17</f>
        <v>5.89941291439973E-2</v>
      </c>
      <c r="M75" s="155">
        <f t="shared" si="2"/>
        <v>58.326550053880879</v>
      </c>
      <c r="N75" s="149">
        <f>N60/N17</f>
        <v>0.10750078266975827</v>
      </c>
      <c r="O75" s="149">
        <f>O60/O17</f>
        <v>1.681020984905392E-2</v>
      </c>
      <c r="P75" s="155">
        <f t="shared" si="3"/>
        <v>15.637290661124561</v>
      </c>
      <c r="Q75" s="149">
        <f>Q60/Q17</f>
        <v>0.11061683987660925</v>
      </c>
      <c r="R75" s="149">
        <f>R60/R17</f>
        <v>4.838213602822424E-3</v>
      </c>
      <c r="S75" s="155">
        <f t="shared" si="4"/>
        <v>4.3738490524764124</v>
      </c>
      <c r="T75" s="149">
        <f>T60/T17</f>
        <v>3.5625673598231808E-2</v>
      </c>
      <c r="U75" s="149">
        <f>U60/U17</f>
        <v>0.14999589000385707</v>
      </c>
    </row>
    <row r="76" spans="1:21" ht="24" customHeight="1">
      <c r="A76" s="322" t="s">
        <v>1</v>
      </c>
      <c r="B76" s="323" t="s">
        <v>289</v>
      </c>
      <c r="C76" s="324" t="s">
        <v>468</v>
      </c>
      <c r="D76" s="146">
        <v>88248</v>
      </c>
      <c r="E76" s="146">
        <f>'5БО'!C162</f>
        <v>106479</v>
      </c>
      <c r="F76" s="156">
        <f t="shared" si="0"/>
        <v>120.65882512918139</v>
      </c>
      <c r="G76" s="146">
        <f>'5БО'!D162</f>
        <v>29065</v>
      </c>
      <c r="H76" s="146">
        <f>'5БО'!E162</f>
        <v>14621</v>
      </c>
      <c r="I76" s="156">
        <f t="shared" si="1"/>
        <v>50.304489936349562</v>
      </c>
      <c r="J76" s="146">
        <f>'5БО'!H162</f>
        <v>93113</v>
      </c>
      <c r="K76" s="146">
        <f>'5БО'!I162</f>
        <v>53098</v>
      </c>
      <c r="L76" s="146">
        <f>'5БО'!M162</f>
        <v>53098</v>
      </c>
      <c r="M76" s="156">
        <f t="shared" si="2"/>
        <v>57.025334808243741</v>
      </c>
      <c r="N76" s="146">
        <f>'5БО'!N162</f>
        <v>52318.000000000044</v>
      </c>
      <c r="O76" s="146">
        <f>'5БО'!O162</f>
        <v>58137</v>
      </c>
      <c r="P76" s="156">
        <f t="shared" si="3"/>
        <v>111.12236706296103</v>
      </c>
      <c r="Q76" s="146">
        <f>'5БО'!P162</f>
        <v>6592.2</v>
      </c>
      <c r="R76" s="146">
        <f>'5БО'!Q162</f>
        <v>16899</v>
      </c>
      <c r="S76" s="156">
        <f t="shared" si="4"/>
        <v>256.34841175935196</v>
      </c>
      <c r="T76" s="146">
        <f>'5БО'!R162</f>
        <v>16639.16</v>
      </c>
      <c r="U76" s="146">
        <f>'5БО'!V162</f>
        <v>72716.017857143001</v>
      </c>
    </row>
    <row r="77" spans="1:21" ht="24" customHeight="1">
      <c r="A77" s="322" t="s">
        <v>1</v>
      </c>
      <c r="B77" s="323" t="s">
        <v>294</v>
      </c>
      <c r="C77" s="324" t="s">
        <v>480</v>
      </c>
      <c r="D77" s="146">
        <v>997221</v>
      </c>
      <c r="E77" s="146">
        <f>'5БО'!C163</f>
        <v>14621</v>
      </c>
      <c r="F77" s="156">
        <f t="shared" si="0"/>
        <v>1.4661744989325334</v>
      </c>
      <c r="G77" s="146">
        <f>'5БО'!D163</f>
        <v>41477</v>
      </c>
      <c r="H77" s="146">
        <f>'5БО'!E163</f>
        <v>53098</v>
      </c>
      <c r="I77" s="156">
        <f t="shared" si="1"/>
        <v>128.01793765219278</v>
      </c>
      <c r="J77" s="146">
        <f>'5БО'!H163</f>
        <v>85656</v>
      </c>
      <c r="K77" s="146">
        <f>'5БО'!I163</f>
        <v>52318.000000000044</v>
      </c>
      <c r="L77" s="146">
        <f>'5БО'!M163</f>
        <v>58137</v>
      </c>
      <c r="M77" s="156">
        <f t="shared" si="2"/>
        <v>67.872653404314931</v>
      </c>
      <c r="N77" s="146">
        <f>'5БО'!N163</f>
        <v>89274.000000000044</v>
      </c>
      <c r="O77" s="146">
        <f>'5БО'!O163</f>
        <v>16899</v>
      </c>
      <c r="P77" s="156">
        <f t="shared" si="3"/>
        <v>18.929363532495454</v>
      </c>
      <c r="Q77" s="146">
        <f>'5БО'!P163</f>
        <v>56685.400000000023</v>
      </c>
      <c r="R77" s="146">
        <f>'5БО'!Q163</f>
        <v>16638.96</v>
      </c>
      <c r="S77" s="156">
        <f t="shared" si="4"/>
        <v>29.353166776630303</v>
      </c>
      <c r="T77" s="146">
        <f>'5БО'!R163</f>
        <v>72716.017857143001</v>
      </c>
      <c r="U77" s="146">
        <f>'5БО'!V163</f>
        <v>120880.91785714302</v>
      </c>
    </row>
    <row r="78" spans="1:21" ht="38.25" customHeight="1">
      <c r="B78" s="560" t="s">
        <v>328</v>
      </c>
      <c r="C78" s="560" t="s">
        <v>1</v>
      </c>
      <c r="D78" s="560" t="s">
        <v>1</v>
      </c>
      <c r="E78" s="560" t="s">
        <v>1</v>
      </c>
      <c r="F78" s="560" t="s">
        <v>1</v>
      </c>
      <c r="G78" s="560" t="s">
        <v>1</v>
      </c>
      <c r="H78" s="560" t="s">
        <v>1</v>
      </c>
      <c r="I78" s="560" t="s">
        <v>1</v>
      </c>
      <c r="J78" s="560" t="s">
        <v>1</v>
      </c>
      <c r="K78" s="560"/>
      <c r="L78" s="560" t="s">
        <v>1</v>
      </c>
      <c r="M78" s="560" t="s">
        <v>1</v>
      </c>
      <c r="N78" s="560" t="s">
        <v>1</v>
      </c>
      <c r="O78" s="560" t="s">
        <v>1</v>
      </c>
      <c r="P78" s="560" t="s">
        <v>1</v>
      </c>
      <c r="Q78" s="560" t="s">
        <v>1</v>
      </c>
      <c r="R78" s="560" t="s">
        <v>1</v>
      </c>
      <c r="S78" s="560" t="s">
        <v>1</v>
      </c>
      <c r="T78" s="560" t="s">
        <v>1</v>
      </c>
      <c r="U78" s="560" t="s">
        <v>1</v>
      </c>
    </row>
    <row r="79" spans="1:21" ht="15" customHeight="1">
      <c r="B79" s="560" t="s">
        <v>1</v>
      </c>
      <c r="C79" s="560" t="s">
        <v>1</v>
      </c>
      <c r="D79" s="560" t="s">
        <v>1</v>
      </c>
      <c r="E79" s="560" t="s">
        <v>1</v>
      </c>
      <c r="F79" s="560" t="s">
        <v>1</v>
      </c>
      <c r="G79" s="560" t="s">
        <v>1</v>
      </c>
      <c r="H79" s="560" t="s">
        <v>1</v>
      </c>
      <c r="I79" s="560" t="s">
        <v>1</v>
      </c>
      <c r="J79" s="560" t="s">
        <v>1</v>
      </c>
      <c r="K79" s="560"/>
      <c r="L79" s="560" t="s">
        <v>1</v>
      </c>
      <c r="M79" s="560" t="s">
        <v>1</v>
      </c>
      <c r="N79" s="560" t="s">
        <v>1</v>
      </c>
      <c r="O79" s="560" t="s">
        <v>1</v>
      </c>
      <c r="P79" s="560" t="s">
        <v>1</v>
      </c>
      <c r="Q79" s="560" t="s">
        <v>1</v>
      </c>
      <c r="R79" s="560" t="s">
        <v>1</v>
      </c>
      <c r="S79" s="560" t="s">
        <v>1</v>
      </c>
      <c r="T79" s="560" t="s">
        <v>1</v>
      </c>
      <c r="U79" s="560" t="s">
        <v>1</v>
      </c>
    </row>
    <row r="80" spans="1:21" ht="60.75" customHeight="1">
      <c r="B80" s="560" t="s">
        <v>1</v>
      </c>
      <c r="C80" s="560" t="s">
        <v>1</v>
      </c>
      <c r="D80" s="560" t="s">
        <v>1</v>
      </c>
      <c r="E80" s="560" t="s">
        <v>1</v>
      </c>
      <c r="F80" s="560" t="s">
        <v>1</v>
      </c>
      <c r="G80" s="560" t="s">
        <v>1</v>
      </c>
      <c r="H80" s="560" t="s">
        <v>1</v>
      </c>
      <c r="I80" s="560" t="s">
        <v>1</v>
      </c>
      <c r="J80" s="560" t="s">
        <v>1</v>
      </c>
      <c r="K80" s="560"/>
      <c r="L80" s="560" t="s">
        <v>1</v>
      </c>
      <c r="M80" s="560" t="s">
        <v>1</v>
      </c>
      <c r="N80" s="560" t="s">
        <v>1</v>
      </c>
      <c r="O80" s="560" t="s">
        <v>1</v>
      </c>
      <c r="P80" s="560" t="s">
        <v>1</v>
      </c>
      <c r="Q80" s="560" t="s">
        <v>1</v>
      </c>
      <c r="R80" s="560" t="s">
        <v>1</v>
      </c>
      <c r="S80" s="560" t="s">
        <v>1</v>
      </c>
      <c r="T80" s="560" t="s">
        <v>1</v>
      </c>
      <c r="U80" s="560" t="s">
        <v>1</v>
      </c>
    </row>
    <row r="81" spans="2:21" ht="15" customHeight="1">
      <c r="B81" s="649" t="s">
        <v>67</v>
      </c>
      <c r="C81" s="649"/>
      <c r="D81" s="649"/>
      <c r="E81" s="649"/>
      <c r="F81" s="649"/>
      <c r="G81" s="649"/>
      <c r="H81" s="649"/>
      <c r="I81" s="649" t="s">
        <v>1436</v>
      </c>
      <c r="J81" s="649"/>
      <c r="K81" s="649"/>
      <c r="L81" s="649"/>
      <c r="M81" s="649"/>
      <c r="N81" s="560" t="s">
        <v>1</v>
      </c>
      <c r="O81" s="560" t="s">
        <v>1</v>
      </c>
      <c r="P81" s="560" t="s">
        <v>1</v>
      </c>
      <c r="Q81" s="560" t="s">
        <v>1</v>
      </c>
      <c r="R81" s="560" t="s">
        <v>1</v>
      </c>
      <c r="S81" s="560" t="s">
        <v>1</v>
      </c>
      <c r="T81" s="560" t="s">
        <v>1</v>
      </c>
      <c r="U81" s="560" t="s">
        <v>1</v>
      </c>
    </row>
    <row r="82" spans="2:21" ht="56.25" customHeight="1">
      <c r="B82" s="560" t="s">
        <v>1</v>
      </c>
      <c r="C82" s="560" t="s">
        <v>1</v>
      </c>
      <c r="D82" s="560" t="s">
        <v>1</v>
      </c>
      <c r="E82" s="560" t="s">
        <v>1</v>
      </c>
      <c r="F82" s="560" t="s">
        <v>1</v>
      </c>
      <c r="G82" s="560" t="s">
        <v>1</v>
      </c>
      <c r="H82" s="560" t="s">
        <v>1</v>
      </c>
      <c r="I82" s="560" t="s">
        <v>1</v>
      </c>
      <c r="J82" s="560"/>
      <c r="K82" s="560"/>
      <c r="L82" s="560" t="s">
        <v>1</v>
      </c>
      <c r="M82" s="560" t="s">
        <v>1</v>
      </c>
      <c r="N82" s="560" t="s">
        <v>1</v>
      </c>
      <c r="O82" s="560" t="s">
        <v>1</v>
      </c>
      <c r="P82" s="560" t="s">
        <v>1</v>
      </c>
      <c r="Q82" s="560" t="s">
        <v>1</v>
      </c>
      <c r="R82" s="560" t="s">
        <v>1</v>
      </c>
      <c r="S82" s="560" t="s">
        <v>1</v>
      </c>
      <c r="T82" s="560" t="s">
        <v>1</v>
      </c>
      <c r="U82" s="560" t="s">
        <v>1</v>
      </c>
    </row>
    <row r="83" spans="2:21" ht="15" customHeight="1">
      <c r="B83" s="649" t="s">
        <v>69</v>
      </c>
      <c r="C83" s="649"/>
      <c r="D83" s="649"/>
      <c r="E83" s="649"/>
      <c r="F83" s="649"/>
      <c r="G83" s="649"/>
      <c r="H83" s="649"/>
      <c r="I83" s="649" t="s">
        <v>1436</v>
      </c>
      <c r="J83" s="649"/>
      <c r="K83" s="649"/>
      <c r="L83" s="649"/>
      <c r="M83" s="649"/>
      <c r="N83" s="560" t="s">
        <v>1</v>
      </c>
      <c r="O83" s="560" t="s">
        <v>1</v>
      </c>
      <c r="P83" s="560" t="s">
        <v>1</v>
      </c>
      <c r="Q83" s="560" t="s">
        <v>1</v>
      </c>
      <c r="R83" s="560" t="s">
        <v>1</v>
      </c>
      <c r="S83" s="560" t="s">
        <v>1</v>
      </c>
      <c r="T83" s="560" t="s">
        <v>1</v>
      </c>
      <c r="U83" s="560" t="s">
        <v>1</v>
      </c>
    </row>
    <row r="84" spans="2:21" ht="15" customHeight="1">
      <c r="B84" s="560" t="s">
        <v>1</v>
      </c>
      <c r="C84" s="560" t="s">
        <v>1</v>
      </c>
      <c r="D84" s="560" t="s">
        <v>1</v>
      </c>
      <c r="E84" s="560" t="s">
        <v>1</v>
      </c>
      <c r="F84" s="560" t="s">
        <v>1</v>
      </c>
      <c r="G84" s="560" t="s">
        <v>1</v>
      </c>
      <c r="H84" s="560" t="s">
        <v>1</v>
      </c>
      <c r="I84" s="560" t="s">
        <v>1</v>
      </c>
      <c r="J84" s="560" t="s">
        <v>1</v>
      </c>
      <c r="K84" s="560"/>
      <c r="L84" s="560" t="s">
        <v>1</v>
      </c>
      <c r="M84" s="560" t="s">
        <v>1</v>
      </c>
      <c r="N84" s="560" t="s">
        <v>1</v>
      </c>
      <c r="O84" s="560" t="s">
        <v>1</v>
      </c>
      <c r="P84" s="560" t="s">
        <v>1</v>
      </c>
      <c r="Q84" s="560" t="s">
        <v>1</v>
      </c>
      <c r="R84" s="560" t="s">
        <v>1</v>
      </c>
      <c r="S84" s="560" t="s">
        <v>1</v>
      </c>
      <c r="T84" s="560" t="s">
        <v>1</v>
      </c>
      <c r="U84" s="560" t="s">
        <v>1</v>
      </c>
    </row>
    <row r="85" spans="2:21" ht="15" customHeight="1">
      <c r="B85" s="649" t="s">
        <v>70</v>
      </c>
      <c r="C85" s="649"/>
      <c r="D85" s="649"/>
      <c r="E85" s="649"/>
      <c r="F85" s="649"/>
      <c r="G85" s="649"/>
      <c r="H85" s="649"/>
      <c r="I85" s="649"/>
      <c r="J85" s="649"/>
      <c r="K85" s="560"/>
      <c r="L85" s="560" t="s">
        <v>1</v>
      </c>
      <c r="M85" s="560" t="s">
        <v>1</v>
      </c>
      <c r="N85" s="560" t="s">
        <v>1</v>
      </c>
      <c r="O85" s="560" t="s">
        <v>1</v>
      </c>
      <c r="P85" s="560" t="s">
        <v>1</v>
      </c>
      <c r="Q85" s="560" t="s">
        <v>1</v>
      </c>
      <c r="R85" s="560" t="s">
        <v>1</v>
      </c>
      <c r="S85" s="560" t="s">
        <v>1</v>
      </c>
      <c r="T85" s="560" t="s">
        <v>1</v>
      </c>
      <c r="U85" s="560" t="s">
        <v>1</v>
      </c>
    </row>
  </sheetData>
  <mergeCells count="24">
    <mergeCell ref="B13:R13"/>
    <mergeCell ref="B1:H1"/>
    <mergeCell ref="I1:J1"/>
    <mergeCell ref="B2:F2"/>
    <mergeCell ref="B3:F3"/>
    <mergeCell ref="B4:F4"/>
    <mergeCell ref="B5:F5"/>
    <mergeCell ref="B6:F6"/>
    <mergeCell ref="B7:F7"/>
    <mergeCell ref="B9:U9"/>
    <mergeCell ref="B11:R11"/>
    <mergeCell ref="B12:R12"/>
    <mergeCell ref="Q14:S14"/>
    <mergeCell ref="B81:H81"/>
    <mergeCell ref="B83:H83"/>
    <mergeCell ref="N14:P14"/>
    <mergeCell ref="B85:J85"/>
    <mergeCell ref="B14:B15"/>
    <mergeCell ref="C14:C15"/>
    <mergeCell ref="D14:F14"/>
    <mergeCell ref="G14:I14"/>
    <mergeCell ref="J14:M14"/>
    <mergeCell ref="I81:M81"/>
    <mergeCell ref="I83:M83"/>
  </mergeCells>
  <pageMargins left="0.70866141732283472" right="0.70866141732283472" top="0.74803149606299213" bottom="0.74803149606299213" header="0.31496062992125984" footer="0.31496062992125984"/>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view="pageBreakPreview" topLeftCell="A31" zoomScale="90" zoomScaleNormal="100" zoomScaleSheetLayoutView="90" workbookViewId="0">
      <selection activeCell="D67" sqref="D67"/>
    </sheetView>
  </sheetViews>
  <sheetFormatPr defaultRowHeight="15" customHeight="1"/>
  <cols>
    <col min="1" max="1" width="12.42578125" style="2" customWidth="1"/>
    <col min="2" max="2" width="83" style="2" customWidth="1"/>
    <col min="3" max="3" width="21.140625" style="2" customWidth="1"/>
    <col min="4" max="4" width="22.7109375" style="2" customWidth="1"/>
    <col min="5" max="5" width="21.5703125" style="2" customWidth="1"/>
    <col min="6" max="16384" width="9.140625" style="2"/>
  </cols>
  <sheetData>
    <row r="1" spans="1:5" ht="15" customHeight="1">
      <c r="A1" s="601" t="s">
        <v>0</v>
      </c>
      <c r="B1" s="601"/>
      <c r="C1" s="1" t="s">
        <v>1</v>
      </c>
      <c r="D1" s="602" t="s">
        <v>2</v>
      </c>
      <c r="E1" s="602"/>
    </row>
    <row r="2" spans="1:5" ht="15" customHeight="1">
      <c r="A2" s="601" t="s">
        <v>3</v>
      </c>
      <c r="B2" s="601"/>
      <c r="C2" s="3" t="s">
        <v>1</v>
      </c>
      <c r="D2" s="608" t="s">
        <v>4</v>
      </c>
      <c r="E2" s="608"/>
    </row>
    <row r="3" spans="1:5" ht="15" customHeight="1">
      <c r="A3" s="601" t="s">
        <v>5</v>
      </c>
      <c r="B3" s="601"/>
      <c r="C3" s="3" t="s">
        <v>1</v>
      </c>
      <c r="D3" s="602" t="s">
        <v>6</v>
      </c>
      <c r="E3" s="602"/>
    </row>
    <row r="4" spans="1:5" ht="15" customHeight="1">
      <c r="A4" s="601" t="s">
        <v>7</v>
      </c>
      <c r="B4" s="601"/>
      <c r="C4" s="3" t="s">
        <v>1</v>
      </c>
      <c r="D4" s="602" t="s">
        <v>8</v>
      </c>
      <c r="E4" s="602"/>
    </row>
    <row r="5" spans="1:5" ht="15" customHeight="1">
      <c r="A5" s="601" t="s">
        <v>9</v>
      </c>
      <c r="B5" s="601"/>
      <c r="C5" s="3" t="s">
        <v>1</v>
      </c>
      <c r="D5" s="602" t="s">
        <v>10</v>
      </c>
      <c r="E5" s="602"/>
    </row>
    <row r="6" spans="1:5" ht="15" customHeight="1">
      <c r="A6" s="601" t="s">
        <v>11</v>
      </c>
      <c r="B6" s="601"/>
      <c r="C6" s="3" t="s">
        <v>1</v>
      </c>
      <c r="D6" s="602" t="s">
        <v>12</v>
      </c>
      <c r="E6" s="602"/>
    </row>
    <row r="7" spans="1:5" ht="15" customHeight="1">
      <c r="A7" s="601" t="s">
        <v>13</v>
      </c>
      <c r="B7" s="601"/>
      <c r="C7" s="3" t="s">
        <v>1</v>
      </c>
      <c r="D7" s="602" t="s">
        <v>14</v>
      </c>
      <c r="E7" s="602"/>
    </row>
    <row r="8" spans="1:5" ht="15" customHeight="1">
      <c r="D8" s="603" t="s">
        <v>15</v>
      </c>
      <c r="E8" s="603"/>
    </row>
    <row r="9" spans="1:5" ht="18.75" customHeight="1">
      <c r="A9" s="604" t="s">
        <v>16</v>
      </c>
      <c r="B9" s="604"/>
      <c r="C9" s="604"/>
      <c r="D9" s="604"/>
      <c r="E9" s="604"/>
    </row>
    <row r="10" spans="1:5" ht="15.75" customHeight="1">
      <c r="A10" s="4" t="s">
        <v>1</v>
      </c>
      <c r="B10" s="4" t="s">
        <v>1</v>
      </c>
      <c r="C10" s="4" t="s">
        <v>1</v>
      </c>
      <c r="D10" s="4" t="s">
        <v>1</v>
      </c>
      <c r="E10" s="4" t="s">
        <v>17</v>
      </c>
    </row>
    <row r="11" spans="1:5" ht="15.75" customHeight="1">
      <c r="A11" s="605" t="s">
        <v>18</v>
      </c>
      <c r="B11" s="605"/>
      <c r="C11" s="605"/>
      <c r="D11" s="605"/>
      <c r="E11" s="605"/>
    </row>
    <row r="12" spans="1:5" ht="12" customHeight="1">
      <c r="A12" s="601" t="s">
        <v>1240</v>
      </c>
      <c r="B12" s="601"/>
      <c r="C12" s="601"/>
      <c r="D12" s="601"/>
      <c r="E12" s="4" t="s">
        <v>1</v>
      </c>
    </row>
    <row r="13" spans="1:5" ht="12" customHeight="1">
      <c r="A13" s="606" t="s">
        <v>1279</v>
      </c>
      <c r="B13" s="606"/>
      <c r="C13" s="606"/>
      <c r="D13" s="606"/>
      <c r="E13" s="4" t="s">
        <v>1</v>
      </c>
    </row>
    <row r="14" spans="1:5" ht="12" customHeight="1">
      <c r="A14" s="5" t="s">
        <v>21</v>
      </c>
      <c r="B14" s="5" t="s">
        <v>22</v>
      </c>
      <c r="C14" s="590" t="s">
        <v>23</v>
      </c>
      <c r="D14" s="607"/>
      <c r="E14" s="591"/>
    </row>
    <row r="15" spans="1:5" ht="30" customHeight="1">
      <c r="A15" s="6">
        <v>1</v>
      </c>
      <c r="B15" s="7" t="s">
        <v>24</v>
      </c>
      <c r="C15" s="592" t="s">
        <v>1239</v>
      </c>
      <c r="D15" s="593"/>
      <c r="E15" s="594"/>
    </row>
    <row r="16" spans="1:5" ht="48" customHeight="1">
      <c r="A16" s="6">
        <v>2</v>
      </c>
      <c r="B16" s="7" t="s">
        <v>25</v>
      </c>
      <c r="C16" s="592" t="s">
        <v>1261</v>
      </c>
      <c r="D16" s="593"/>
      <c r="E16" s="594"/>
    </row>
    <row r="17" spans="1:5" ht="12" customHeight="1">
      <c r="A17" s="6">
        <v>3</v>
      </c>
      <c r="B17" s="7" t="s">
        <v>26</v>
      </c>
      <c r="C17" s="592"/>
      <c r="D17" s="593"/>
      <c r="E17" s="594"/>
    </row>
    <row r="18" spans="1:5" ht="12" customHeight="1">
      <c r="A18" s="6">
        <v>4</v>
      </c>
      <c r="B18" s="7" t="s">
        <v>27</v>
      </c>
      <c r="C18" s="592" t="s">
        <v>1262</v>
      </c>
      <c r="D18" s="593"/>
      <c r="E18" s="594"/>
    </row>
    <row r="19" spans="1:5" ht="12" customHeight="1">
      <c r="A19" s="6">
        <v>5</v>
      </c>
      <c r="B19" s="7" t="s">
        <v>28</v>
      </c>
      <c r="C19" s="592" t="s">
        <v>1263</v>
      </c>
      <c r="D19" s="593"/>
      <c r="E19" s="594"/>
    </row>
    <row r="20" spans="1:5" ht="12" customHeight="1">
      <c r="A20" s="6">
        <v>6</v>
      </c>
      <c r="B20" s="7" t="s">
        <v>29</v>
      </c>
      <c r="C20" s="592" t="s">
        <v>1</v>
      </c>
      <c r="D20" s="593"/>
      <c r="E20" s="594"/>
    </row>
    <row r="21" spans="1:5" ht="12" customHeight="1">
      <c r="A21" s="6">
        <v>7</v>
      </c>
      <c r="B21" s="7" t="s">
        <v>30</v>
      </c>
      <c r="C21" s="595" t="s">
        <v>1264</v>
      </c>
      <c r="D21" s="596"/>
      <c r="E21" s="597"/>
    </row>
    <row r="22" spans="1:5" ht="12" customHeight="1">
      <c r="A22" s="6">
        <v>8</v>
      </c>
      <c r="B22" s="7" t="s">
        <v>31</v>
      </c>
      <c r="C22" s="575" t="s">
        <v>1</v>
      </c>
      <c r="D22" s="576"/>
      <c r="E22" s="577"/>
    </row>
    <row r="23" spans="1:5" ht="12" customHeight="1">
      <c r="A23" s="6">
        <v>9</v>
      </c>
      <c r="B23" s="7" t="s">
        <v>32</v>
      </c>
      <c r="C23" s="575" t="s">
        <v>1</v>
      </c>
      <c r="D23" s="576"/>
      <c r="E23" s="577"/>
    </row>
    <row r="24" spans="1:5" ht="12" customHeight="1">
      <c r="A24" s="8" t="s">
        <v>33</v>
      </c>
      <c r="B24" s="7" t="s">
        <v>34</v>
      </c>
      <c r="C24" s="598"/>
      <c r="D24" s="599"/>
      <c r="E24" s="600"/>
    </row>
    <row r="25" spans="1:5" ht="28.5" customHeight="1">
      <c r="A25" s="8" t="s">
        <v>35</v>
      </c>
      <c r="B25" s="7" t="s">
        <v>36</v>
      </c>
      <c r="C25" s="575" t="s">
        <v>1</v>
      </c>
      <c r="D25" s="576"/>
      <c r="E25" s="577"/>
    </row>
    <row r="26" spans="1:5" ht="29.25" customHeight="1">
      <c r="A26" s="8" t="s">
        <v>37</v>
      </c>
      <c r="B26" s="7" t="s">
        <v>38</v>
      </c>
      <c r="C26" s="575"/>
      <c r="D26" s="576"/>
      <c r="E26" s="577"/>
    </row>
    <row r="27" spans="1:5" ht="24" customHeight="1">
      <c r="A27" s="6">
        <v>10</v>
      </c>
      <c r="B27" s="7" t="s">
        <v>39</v>
      </c>
      <c r="C27" s="592" t="s">
        <v>40</v>
      </c>
      <c r="D27" s="593"/>
      <c r="E27" s="594"/>
    </row>
    <row r="28" spans="1:5" ht="36" customHeight="1">
      <c r="A28" s="6">
        <v>11</v>
      </c>
      <c r="B28" s="7" t="s">
        <v>41</v>
      </c>
      <c r="C28" s="592" t="s">
        <v>42</v>
      </c>
      <c r="D28" s="593"/>
      <c r="E28" s="594"/>
    </row>
    <row r="29" spans="1:5" ht="24" customHeight="1">
      <c r="A29" s="6">
        <v>12</v>
      </c>
      <c r="B29" s="7" t="s">
        <v>43</v>
      </c>
      <c r="C29" s="592" t="s">
        <v>44</v>
      </c>
      <c r="D29" s="593"/>
      <c r="E29" s="594"/>
    </row>
    <row r="30" spans="1:5" ht="12" customHeight="1">
      <c r="A30" s="6">
        <v>13</v>
      </c>
      <c r="B30" s="7" t="s">
        <v>45</v>
      </c>
      <c r="C30" s="575" t="s">
        <v>1</v>
      </c>
      <c r="D30" s="576"/>
      <c r="E30" s="577"/>
    </row>
    <row r="31" spans="1:5" ht="12" customHeight="1">
      <c r="A31" s="8" t="s">
        <v>46</v>
      </c>
      <c r="B31" s="7" t="s">
        <v>47</v>
      </c>
      <c r="C31" s="575"/>
      <c r="D31" s="576"/>
      <c r="E31" s="577"/>
    </row>
    <row r="32" spans="1:5" ht="39" customHeight="1">
      <c r="A32" s="9" t="s">
        <v>48</v>
      </c>
      <c r="B32" s="10" t="s">
        <v>49</v>
      </c>
      <c r="C32" s="578" t="s">
        <v>1</v>
      </c>
      <c r="D32" s="579"/>
      <c r="E32" s="580"/>
    </row>
    <row r="33" spans="1:5" ht="12" customHeight="1">
      <c r="A33" s="11" t="s">
        <v>1</v>
      </c>
      <c r="B33" s="11" t="s">
        <v>1</v>
      </c>
      <c r="C33" s="12" t="s">
        <v>1</v>
      </c>
      <c r="D33" s="12" t="s">
        <v>1</v>
      </c>
      <c r="E33" s="12" t="s">
        <v>1</v>
      </c>
    </row>
    <row r="34" spans="1:5" ht="12" customHeight="1">
      <c r="A34" s="581">
        <v>14</v>
      </c>
      <c r="B34" s="581" t="s">
        <v>50</v>
      </c>
      <c r="C34" s="5" t="s">
        <v>51</v>
      </c>
      <c r="D34" s="5" t="s">
        <v>52</v>
      </c>
      <c r="E34" s="5" t="s">
        <v>53</v>
      </c>
    </row>
    <row r="35" spans="1:5" ht="12" customHeight="1">
      <c r="A35" s="582"/>
      <c r="B35" s="582"/>
      <c r="C35" s="13"/>
      <c r="D35" s="13"/>
      <c r="E35" s="13"/>
    </row>
    <row r="36" spans="1:5" ht="12" customHeight="1">
      <c r="A36" s="14" t="s">
        <v>1</v>
      </c>
      <c r="B36" s="583" t="s">
        <v>54</v>
      </c>
      <c r="C36" s="584"/>
      <c r="D36" s="584"/>
      <c r="E36" s="585"/>
    </row>
    <row r="37" spans="1:5" ht="12" customHeight="1">
      <c r="A37" s="8" t="s">
        <v>55</v>
      </c>
      <c r="B37" s="6" t="s">
        <v>56</v>
      </c>
      <c r="C37" s="13"/>
      <c r="D37" s="13"/>
      <c r="E37" s="13"/>
    </row>
    <row r="38" spans="1:5" ht="11.25" customHeight="1">
      <c r="A38" s="8" t="s">
        <v>57</v>
      </c>
      <c r="B38" s="6" t="s">
        <v>58</v>
      </c>
      <c r="C38" s="13"/>
      <c r="D38" s="13"/>
      <c r="E38" s="13"/>
    </row>
    <row r="39" spans="1:5" ht="12" customHeight="1">
      <c r="A39" s="15" t="s">
        <v>1</v>
      </c>
      <c r="B39" s="15" t="s">
        <v>1</v>
      </c>
      <c r="C39" s="16" t="s">
        <v>1</v>
      </c>
      <c r="D39" s="16" t="s">
        <v>1</v>
      </c>
      <c r="E39" s="16" t="s">
        <v>1</v>
      </c>
    </row>
    <row r="40" spans="1:5" ht="12" customHeight="1">
      <c r="A40" s="6">
        <v>15</v>
      </c>
      <c r="B40" s="6" t="s">
        <v>59</v>
      </c>
      <c r="C40" s="569"/>
      <c r="D40" s="586"/>
      <c r="E40" s="570"/>
    </row>
    <row r="41" spans="1:5" ht="12" customHeight="1">
      <c r="A41" s="6">
        <v>16</v>
      </c>
      <c r="B41" s="6" t="s">
        <v>60</v>
      </c>
      <c r="C41" s="587" t="s">
        <v>61</v>
      </c>
      <c r="D41" s="588"/>
      <c r="E41" s="589"/>
    </row>
    <row r="42" spans="1:5" ht="12" customHeight="1">
      <c r="A42" s="15" t="s">
        <v>1</v>
      </c>
      <c r="B42" s="15" t="s">
        <v>1</v>
      </c>
      <c r="C42" s="16" t="s">
        <v>1</v>
      </c>
      <c r="D42" s="16" t="s">
        <v>1</v>
      </c>
      <c r="E42" s="16" t="s">
        <v>1</v>
      </c>
    </row>
    <row r="43" spans="1:5" ht="12" customHeight="1">
      <c r="A43" s="581">
        <v>17</v>
      </c>
      <c r="B43" s="581" t="s">
        <v>62</v>
      </c>
      <c r="C43" s="5" t="s">
        <v>63</v>
      </c>
      <c r="D43" s="590" t="s">
        <v>64</v>
      </c>
      <c r="E43" s="591"/>
    </row>
    <row r="44" spans="1:5" ht="12" customHeight="1">
      <c r="A44" s="582"/>
      <c r="B44" s="582"/>
      <c r="C44" s="13"/>
      <c r="D44" s="569"/>
      <c r="E44" s="570"/>
    </row>
    <row r="45" spans="1:5" ht="12" customHeight="1">
      <c r="A45" s="17" t="s">
        <v>1</v>
      </c>
      <c r="B45" s="572" t="s">
        <v>54</v>
      </c>
      <c r="C45" s="573"/>
      <c r="D45" s="573"/>
      <c r="E45" s="574"/>
    </row>
    <row r="46" spans="1:5" ht="12" customHeight="1">
      <c r="A46" s="8" t="s">
        <v>65</v>
      </c>
      <c r="B46" s="6" t="s">
        <v>56</v>
      </c>
      <c r="C46" s="13"/>
      <c r="D46" s="569"/>
      <c r="E46" s="570"/>
    </row>
    <row r="47" spans="1:5" ht="12" customHeight="1">
      <c r="A47" s="8" t="s">
        <v>66</v>
      </c>
      <c r="B47" s="6" t="s">
        <v>58</v>
      </c>
      <c r="C47" s="13"/>
      <c r="D47" s="569"/>
      <c r="E47" s="570"/>
    </row>
    <row r="48" spans="1:5" ht="12" customHeight="1">
      <c r="A48" s="18" t="s">
        <v>1</v>
      </c>
      <c r="B48" s="15" t="s">
        <v>1</v>
      </c>
      <c r="C48" s="19" t="s">
        <v>1</v>
      </c>
      <c r="D48" s="20" t="s">
        <v>1</v>
      </c>
      <c r="E48" s="20" t="s">
        <v>1</v>
      </c>
    </row>
    <row r="49" spans="1:7" ht="15" customHeight="1">
      <c r="A49" s="15" t="s">
        <v>1</v>
      </c>
      <c r="B49" s="15" t="s">
        <v>1</v>
      </c>
      <c r="C49" s="15" t="s">
        <v>1</v>
      </c>
      <c r="D49" s="15" t="s">
        <v>1</v>
      </c>
      <c r="E49" s="15" t="s">
        <v>1</v>
      </c>
      <c r="G49"/>
    </row>
    <row r="50" spans="1:7" ht="15" customHeight="1">
      <c r="A50" s="15" t="s">
        <v>1</v>
      </c>
      <c r="B50" s="15" t="s">
        <v>1</v>
      </c>
      <c r="C50" s="15" t="s">
        <v>1</v>
      </c>
      <c r="D50" s="15" t="s">
        <v>1</v>
      </c>
      <c r="E50" s="15" t="s">
        <v>1</v>
      </c>
    </row>
    <row r="51" spans="1:7" ht="15" customHeight="1">
      <c r="A51" s="571" t="s">
        <v>67</v>
      </c>
      <c r="B51" s="571"/>
      <c r="C51" s="571"/>
      <c r="D51" s="15" t="s">
        <v>68</v>
      </c>
      <c r="E51" s="15" t="s">
        <v>1</v>
      </c>
    </row>
    <row r="52" spans="1:7" ht="15" customHeight="1">
      <c r="A52" s="15" t="s">
        <v>1</v>
      </c>
      <c r="B52" s="15" t="s">
        <v>1</v>
      </c>
      <c r="C52" s="15" t="s">
        <v>1</v>
      </c>
      <c r="D52" s="15" t="s">
        <v>1</v>
      </c>
      <c r="E52" s="15" t="s">
        <v>1</v>
      </c>
    </row>
    <row r="53" spans="1:7" ht="15" customHeight="1">
      <c r="A53" s="571" t="s">
        <v>69</v>
      </c>
      <c r="B53" s="571"/>
      <c r="C53" s="571"/>
      <c r="D53" s="15" t="s">
        <v>68</v>
      </c>
      <c r="E53" s="15" t="s">
        <v>1</v>
      </c>
    </row>
    <row r="54" spans="1:7" ht="15" customHeight="1">
      <c r="A54" s="15" t="s">
        <v>1</v>
      </c>
      <c r="B54" s="15" t="s">
        <v>1</v>
      </c>
      <c r="C54" s="15" t="s">
        <v>1</v>
      </c>
      <c r="D54" s="15" t="s">
        <v>1</v>
      </c>
      <c r="E54" s="15" t="s">
        <v>1</v>
      </c>
    </row>
    <row r="55" spans="1:7" ht="15" customHeight="1">
      <c r="A55" s="571" t="s">
        <v>70</v>
      </c>
      <c r="B55" s="571"/>
      <c r="C55" s="571"/>
      <c r="D55" s="571"/>
      <c r="E55" s="15" t="s">
        <v>1</v>
      </c>
    </row>
  </sheetData>
  <mergeCells count="53">
    <mergeCell ref="A1:B1"/>
    <mergeCell ref="D1:E1"/>
    <mergeCell ref="A2:B2"/>
    <mergeCell ref="D2:E2"/>
    <mergeCell ref="A3:B3"/>
    <mergeCell ref="D3:E3"/>
    <mergeCell ref="A4:B4"/>
    <mergeCell ref="D4:E4"/>
    <mergeCell ref="A5:B5"/>
    <mergeCell ref="D5:E5"/>
    <mergeCell ref="A6:B6"/>
    <mergeCell ref="D6:E6"/>
    <mergeCell ref="C18:E18"/>
    <mergeCell ref="A7:B7"/>
    <mergeCell ref="D7:E7"/>
    <mergeCell ref="D8:E8"/>
    <mergeCell ref="A9:E9"/>
    <mergeCell ref="A11:E11"/>
    <mergeCell ref="A12:D12"/>
    <mergeCell ref="A13:D13"/>
    <mergeCell ref="C14:E14"/>
    <mergeCell ref="C15:E15"/>
    <mergeCell ref="C16:E16"/>
    <mergeCell ref="C17:E17"/>
    <mergeCell ref="C30:E30"/>
    <mergeCell ref="C19:E19"/>
    <mergeCell ref="C20:E20"/>
    <mergeCell ref="C21:E21"/>
    <mergeCell ref="C22:E22"/>
    <mergeCell ref="C23:E23"/>
    <mergeCell ref="C24:E24"/>
    <mergeCell ref="C25:E25"/>
    <mergeCell ref="C26:E26"/>
    <mergeCell ref="C27:E27"/>
    <mergeCell ref="C28:E28"/>
    <mergeCell ref="C29:E29"/>
    <mergeCell ref="B45:E45"/>
    <mergeCell ref="C31:E31"/>
    <mergeCell ref="C32:E32"/>
    <mergeCell ref="A34:A35"/>
    <mergeCell ref="B34:B35"/>
    <mergeCell ref="B36:E36"/>
    <mergeCell ref="C40:E40"/>
    <mergeCell ref="C41:E41"/>
    <mergeCell ref="A43:A44"/>
    <mergeCell ref="B43:B44"/>
    <mergeCell ref="D43:E43"/>
    <mergeCell ref="D44:E44"/>
    <mergeCell ref="D46:E46"/>
    <mergeCell ref="D47:E47"/>
    <mergeCell ref="A51:C51"/>
    <mergeCell ref="A53:C53"/>
    <mergeCell ref="A55:D55"/>
  </mergeCells>
  <printOptions horizontalCentered="1"/>
  <pageMargins left="0.51181102362204722" right="0.51181102362204722" top="0.15748031496062992" bottom="0.15748031496062992" header="0" footer="0"/>
  <pageSetup paperSize="9"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view="pageBreakPreview" topLeftCell="B12" zoomScale="60" zoomScaleNormal="100" workbookViewId="0">
      <selection activeCell="B12" sqref="B12:D12"/>
    </sheetView>
  </sheetViews>
  <sheetFormatPr defaultRowHeight="15" customHeight="1"/>
  <cols>
    <col min="1" max="1" width="3" style="2" hidden="1" customWidth="1"/>
    <col min="2" max="2" width="6.140625" style="2" customWidth="1"/>
    <col min="3" max="3" width="60.28515625" style="2" customWidth="1"/>
    <col min="4" max="4" width="47.85546875" style="2" customWidth="1"/>
    <col min="5" max="5" width="22.85546875" style="2" customWidth="1"/>
    <col min="6" max="16384" width="9.140625" style="2"/>
  </cols>
  <sheetData>
    <row r="1" spans="1:5" ht="18.75" customHeight="1">
      <c r="A1" s="31" t="s">
        <v>1</v>
      </c>
      <c r="B1" s="571" t="s">
        <v>0</v>
      </c>
      <c r="C1" s="571"/>
      <c r="D1" s="41" t="s">
        <v>1</v>
      </c>
      <c r="E1" s="41" t="s">
        <v>1</v>
      </c>
    </row>
    <row r="2" spans="1:5" ht="15" customHeight="1">
      <c r="A2" s="31" t="s">
        <v>1</v>
      </c>
      <c r="B2" s="601" t="s">
        <v>3</v>
      </c>
      <c r="C2" s="601"/>
      <c r="D2" s="15" t="s">
        <v>1</v>
      </c>
      <c r="E2" s="15" t="s">
        <v>1</v>
      </c>
    </row>
    <row r="3" spans="1:5" ht="15" customHeight="1">
      <c r="A3" s="31" t="s">
        <v>1</v>
      </c>
      <c r="B3" s="601" t="s">
        <v>5</v>
      </c>
      <c r="C3" s="601"/>
      <c r="D3" s="15" t="s">
        <v>1</v>
      </c>
      <c r="E3" s="15" t="s">
        <v>1</v>
      </c>
    </row>
    <row r="4" spans="1:5" ht="15" customHeight="1">
      <c r="A4" s="31" t="s">
        <v>1</v>
      </c>
      <c r="B4" s="601" t="s">
        <v>7</v>
      </c>
      <c r="C4" s="601"/>
      <c r="D4" s="15" t="s">
        <v>1</v>
      </c>
      <c r="E4" s="15" t="s">
        <v>1</v>
      </c>
    </row>
    <row r="5" spans="1:5" ht="15" customHeight="1">
      <c r="A5" s="31" t="s">
        <v>1</v>
      </c>
      <c r="B5" s="601" t="s">
        <v>9</v>
      </c>
      <c r="C5" s="601"/>
      <c r="D5" s="15" t="s">
        <v>1</v>
      </c>
      <c r="E5" s="15" t="s">
        <v>1</v>
      </c>
    </row>
    <row r="6" spans="1:5" ht="15" customHeight="1">
      <c r="A6" s="31" t="s">
        <v>1</v>
      </c>
      <c r="B6" s="601" t="s">
        <v>11</v>
      </c>
      <c r="C6" s="601"/>
      <c r="D6" s="15" t="s">
        <v>1</v>
      </c>
      <c r="E6" s="15" t="s">
        <v>1</v>
      </c>
    </row>
    <row r="7" spans="1:5" ht="15" customHeight="1">
      <c r="A7" s="31" t="s">
        <v>1</v>
      </c>
      <c r="B7" s="601" t="s">
        <v>13</v>
      </c>
      <c r="C7" s="601"/>
      <c r="D7" s="15" t="s">
        <v>1</v>
      </c>
      <c r="E7" s="15" t="s">
        <v>1</v>
      </c>
    </row>
    <row r="8" spans="1:5" ht="12" customHeight="1">
      <c r="A8" s="31" t="s">
        <v>1</v>
      </c>
      <c r="B8" s="42" t="s">
        <v>1</v>
      </c>
      <c r="C8" s="42" t="s">
        <v>1</v>
      </c>
      <c r="D8" s="42" t="s">
        <v>1</v>
      </c>
      <c r="E8" s="42" t="s">
        <v>1</v>
      </c>
    </row>
    <row r="9" spans="1:5" ht="18.75" customHeight="1">
      <c r="A9" s="31" t="s">
        <v>1</v>
      </c>
      <c r="B9" s="711" t="s">
        <v>481</v>
      </c>
      <c r="C9" s="711"/>
      <c r="D9" s="711"/>
      <c r="E9" s="711"/>
    </row>
    <row r="10" spans="1:5" ht="12" customHeight="1">
      <c r="A10" s="31" t="s">
        <v>1</v>
      </c>
      <c r="B10" s="571" t="s">
        <v>1</v>
      </c>
      <c r="C10" s="571"/>
      <c r="D10" s="571"/>
      <c r="E10" s="15" t="s">
        <v>1</v>
      </c>
    </row>
    <row r="11" spans="1:5" ht="12" customHeight="1">
      <c r="A11" s="31" t="s">
        <v>1</v>
      </c>
      <c r="B11" s="571" t="s">
        <v>18</v>
      </c>
      <c r="C11" s="571"/>
      <c r="D11" s="571"/>
      <c r="E11" s="571"/>
    </row>
    <row r="12" spans="1:5" ht="12" customHeight="1">
      <c r="A12" s="31" t="s">
        <v>1</v>
      </c>
      <c r="B12" s="571" t="s">
        <v>1240</v>
      </c>
      <c r="C12" s="571"/>
      <c r="D12" s="571"/>
      <c r="E12" s="15" t="s">
        <v>1</v>
      </c>
    </row>
    <row r="13" spans="1:5" ht="12" customHeight="1">
      <c r="A13" s="43" t="s">
        <v>1</v>
      </c>
      <c r="B13" s="571" t="s">
        <v>1241</v>
      </c>
      <c r="C13" s="571"/>
      <c r="D13" s="571"/>
      <c r="E13" s="15" t="s">
        <v>1</v>
      </c>
    </row>
    <row r="14" spans="1:5" ht="33.75" customHeight="1">
      <c r="A14" s="6" t="s">
        <v>1</v>
      </c>
      <c r="B14" s="22" t="s">
        <v>73</v>
      </c>
      <c r="C14" s="22" t="s">
        <v>482</v>
      </c>
      <c r="D14" s="660" t="s">
        <v>483</v>
      </c>
      <c r="E14" s="661"/>
    </row>
    <row r="15" spans="1:5" ht="12" customHeight="1">
      <c r="A15" s="6" t="s">
        <v>1</v>
      </c>
      <c r="B15" s="22">
        <v>1</v>
      </c>
      <c r="C15" s="22">
        <v>2</v>
      </c>
      <c r="D15" s="660">
        <v>3</v>
      </c>
      <c r="E15" s="661"/>
    </row>
    <row r="16" spans="1:5" ht="27.75" customHeight="1">
      <c r="A16" s="6" t="s">
        <v>1</v>
      </c>
      <c r="B16" s="44">
        <v>1</v>
      </c>
      <c r="C16" s="706" t="s">
        <v>484</v>
      </c>
      <c r="D16" s="707"/>
      <c r="E16" s="708"/>
    </row>
    <row r="17" spans="1:5" ht="42" customHeight="1">
      <c r="A17" s="6" t="s">
        <v>1</v>
      </c>
      <c r="B17" s="30" t="s">
        <v>219</v>
      </c>
      <c r="C17" s="7" t="s">
        <v>485</v>
      </c>
      <c r="D17" s="709" t="s">
        <v>1</v>
      </c>
      <c r="E17" s="710"/>
    </row>
    <row r="18" spans="1:5" ht="27.75" customHeight="1">
      <c r="A18" s="6" t="s">
        <v>1</v>
      </c>
      <c r="B18" s="44">
        <v>2</v>
      </c>
      <c r="C18" s="706" t="s">
        <v>486</v>
      </c>
      <c r="D18" s="707"/>
      <c r="E18" s="708"/>
    </row>
    <row r="19" spans="1:5" ht="42" customHeight="1">
      <c r="A19" s="6" t="s">
        <v>1</v>
      </c>
      <c r="B19" s="30" t="s">
        <v>255</v>
      </c>
      <c r="C19" s="7" t="s">
        <v>487</v>
      </c>
      <c r="D19" s="709" t="s">
        <v>1</v>
      </c>
      <c r="E19" s="710"/>
    </row>
    <row r="20" spans="1:5" ht="42" customHeight="1">
      <c r="A20" s="6" t="s">
        <v>1</v>
      </c>
      <c r="B20" s="30" t="s">
        <v>256</v>
      </c>
      <c r="C20" s="7" t="s">
        <v>488</v>
      </c>
      <c r="D20" s="709" t="s">
        <v>1</v>
      </c>
      <c r="E20" s="710"/>
    </row>
    <row r="21" spans="1:5" ht="12" customHeight="1">
      <c r="A21" s="6" t="s">
        <v>1</v>
      </c>
      <c r="B21" s="44">
        <v>3</v>
      </c>
      <c r="C21" s="706" t="s">
        <v>489</v>
      </c>
      <c r="D21" s="707"/>
      <c r="E21" s="708"/>
    </row>
    <row r="22" spans="1:5" ht="42" customHeight="1">
      <c r="A22" s="6" t="s">
        <v>1</v>
      </c>
      <c r="B22" s="30" t="s">
        <v>229</v>
      </c>
      <c r="C22" s="7" t="s">
        <v>489</v>
      </c>
      <c r="D22" s="709" t="s">
        <v>1</v>
      </c>
      <c r="E22" s="710"/>
    </row>
    <row r="23" spans="1:5" ht="12" customHeight="1">
      <c r="B23" s="3" t="s">
        <v>1</v>
      </c>
      <c r="C23" s="3" t="s">
        <v>1</v>
      </c>
      <c r="D23" s="3" t="s">
        <v>1</v>
      </c>
      <c r="E23" s="3" t="s">
        <v>1</v>
      </c>
    </row>
    <row r="24" spans="1:5" ht="12" customHeight="1">
      <c r="B24" s="3" t="s">
        <v>1</v>
      </c>
      <c r="C24" s="3" t="s">
        <v>1</v>
      </c>
      <c r="D24" s="3" t="s">
        <v>1</v>
      </c>
      <c r="E24" s="3" t="s">
        <v>1</v>
      </c>
    </row>
    <row r="25" spans="1:5" ht="12" customHeight="1">
      <c r="B25" s="571" t="s">
        <v>67</v>
      </c>
      <c r="C25" s="571"/>
      <c r="D25" s="571"/>
      <c r="E25" s="15" t="s">
        <v>68</v>
      </c>
    </row>
    <row r="26" spans="1:5" ht="12" customHeight="1">
      <c r="B26" s="3" t="s">
        <v>1</v>
      </c>
      <c r="C26" s="3" t="s">
        <v>1</v>
      </c>
      <c r="D26" s="3" t="s">
        <v>1</v>
      </c>
      <c r="E26" s="3" t="s">
        <v>1</v>
      </c>
    </row>
    <row r="27" spans="1:5" ht="12" customHeight="1">
      <c r="B27" s="571" t="s">
        <v>69</v>
      </c>
      <c r="C27" s="571"/>
      <c r="D27" s="571"/>
      <c r="E27" s="15" t="s">
        <v>68</v>
      </c>
    </row>
    <row r="28" spans="1:5" ht="12" customHeight="1">
      <c r="B28" s="3" t="s">
        <v>1</v>
      </c>
      <c r="C28" s="3" t="s">
        <v>1</v>
      </c>
      <c r="D28" s="3" t="s">
        <v>1</v>
      </c>
      <c r="E28" s="3" t="s">
        <v>1</v>
      </c>
    </row>
    <row r="29" spans="1:5" ht="12" customHeight="1">
      <c r="B29" s="571" t="s">
        <v>70</v>
      </c>
      <c r="C29" s="571"/>
      <c r="D29" s="571"/>
      <c r="E29" s="15" t="s">
        <v>1</v>
      </c>
    </row>
  </sheetData>
  <mergeCells count="24">
    <mergeCell ref="B13:D13"/>
    <mergeCell ref="B1:C1"/>
    <mergeCell ref="B2:C2"/>
    <mergeCell ref="B3:C3"/>
    <mergeCell ref="B4:C4"/>
    <mergeCell ref="B5:C5"/>
    <mergeCell ref="B6:C6"/>
    <mergeCell ref="B7:C7"/>
    <mergeCell ref="B9:E9"/>
    <mergeCell ref="B10:D10"/>
    <mergeCell ref="B11:E11"/>
    <mergeCell ref="B12:D12"/>
    <mergeCell ref="B29:D29"/>
    <mergeCell ref="D14:E14"/>
    <mergeCell ref="D15:E15"/>
    <mergeCell ref="C16:E16"/>
    <mergeCell ref="D17:E17"/>
    <mergeCell ref="C18:E18"/>
    <mergeCell ref="D19:E19"/>
    <mergeCell ref="D20:E20"/>
    <mergeCell ref="C21:E21"/>
    <mergeCell ref="D22:E22"/>
    <mergeCell ref="B25:D25"/>
    <mergeCell ref="B27:D27"/>
  </mergeCells>
  <pageMargins left="0.7" right="0.7" top="0.75" bottom="0.75" header="0.3" footer="0.3"/>
  <pageSetup paperSize="9" scale="9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331"/>
  <sheetViews>
    <sheetView view="pageBreakPreview" zoomScale="80" zoomScaleNormal="80" zoomScaleSheetLayoutView="80" workbookViewId="0">
      <pane xSplit="2" ySplit="10" topLeftCell="C305" activePane="bottomRight" state="frozen"/>
      <selection activeCell="C9" sqref="C9:E9"/>
      <selection pane="topRight" activeCell="C9" sqref="C9:E9"/>
      <selection pane="bottomLeft" activeCell="C9" sqref="C9:E9"/>
      <selection pane="bottomRight" activeCell="R4" sqref="R4"/>
    </sheetView>
  </sheetViews>
  <sheetFormatPr defaultColWidth="9.140625" defaultRowHeight="15.75" outlineLevelRow="4"/>
  <cols>
    <col min="1" max="1" width="10.42578125" style="257" customWidth="1"/>
    <col min="2" max="2" width="61.42578125" style="254" customWidth="1"/>
    <col min="3" max="6" width="16.140625" style="222" bestFit="1" customWidth="1"/>
    <col min="7" max="7" width="16" style="222" customWidth="1"/>
    <col min="8" max="8" width="11.42578125" style="222" hidden="1" customWidth="1"/>
    <col min="9" max="9" width="11.85546875" style="222" hidden="1" customWidth="1"/>
    <col min="10" max="10" width="13.140625" style="222" hidden="1" customWidth="1"/>
    <col min="11" max="11" width="10.42578125" style="222" hidden="1" customWidth="1"/>
    <col min="12" max="12" width="14.42578125" style="222" hidden="1" customWidth="1"/>
    <col min="13" max="13" width="13.5703125" style="222" hidden="1" customWidth="1"/>
    <col min="14" max="14" width="14.42578125" style="222" hidden="1" customWidth="1"/>
    <col min="15" max="16" width="14.42578125" style="222" customWidth="1"/>
    <col min="17" max="17" width="15.42578125" style="222" customWidth="1"/>
    <col min="18" max="18" width="14.7109375" style="222" bestFit="1" customWidth="1"/>
    <col min="19" max="19" width="15.42578125" style="222" customWidth="1"/>
    <col min="20" max="20" width="16.7109375" style="222" customWidth="1"/>
    <col min="21" max="23" width="14.7109375" style="222" customWidth="1"/>
    <col min="24" max="24" width="14.85546875" style="222" customWidth="1"/>
    <col min="25" max="25" width="9.140625" style="254"/>
    <col min="26" max="26" width="9.5703125" style="254" bestFit="1" customWidth="1"/>
    <col min="27" max="16384" width="9.140625" style="254"/>
  </cols>
  <sheetData>
    <row r="1" spans="1:29" ht="18.75" customHeight="1">
      <c r="A1" s="715" t="s">
        <v>2</v>
      </c>
      <c r="B1" s="715"/>
      <c r="J1" s="252"/>
      <c r="K1" s="252"/>
      <c r="L1" s="252"/>
      <c r="M1" s="252"/>
      <c r="N1" s="252"/>
      <c r="O1" s="252"/>
      <c r="P1" s="169"/>
      <c r="Q1" s="169"/>
      <c r="R1" s="169"/>
      <c r="S1" s="169"/>
      <c r="T1" s="169"/>
      <c r="U1" s="169"/>
      <c r="V1" s="169"/>
      <c r="W1" s="169"/>
      <c r="X1" s="169"/>
      <c r="Y1" s="253"/>
    </row>
    <row r="2" spans="1:29" ht="19.5" customHeight="1">
      <c r="A2" s="715" t="s">
        <v>939</v>
      </c>
      <c r="B2" s="715"/>
      <c r="C2" s="255"/>
      <c r="D2" s="254"/>
      <c r="E2" s="254"/>
      <c r="F2" s="254"/>
      <c r="G2" s="255"/>
      <c r="H2" s="254"/>
      <c r="I2" s="254"/>
      <c r="J2" s="252"/>
      <c r="K2" s="252"/>
      <c r="L2" s="252"/>
      <c r="M2" s="252"/>
      <c r="N2" s="252"/>
      <c r="O2" s="252"/>
      <c r="P2" s="168"/>
      <c r="Q2" s="168"/>
      <c r="R2" s="168"/>
      <c r="S2" s="168"/>
      <c r="T2" s="168"/>
      <c r="U2" s="168"/>
      <c r="V2" s="168"/>
      <c r="W2" s="168"/>
      <c r="X2" s="169"/>
      <c r="Y2" s="253"/>
    </row>
    <row r="3" spans="1:29" ht="19.5" customHeight="1">
      <c r="A3" s="715" t="s">
        <v>1239</v>
      </c>
      <c r="B3" s="715"/>
      <c r="C3" s="255"/>
      <c r="D3" s="254"/>
      <c r="E3" s="254"/>
      <c r="F3" s="256"/>
      <c r="G3" s="256"/>
      <c r="H3" s="254"/>
      <c r="I3" s="254"/>
      <c r="J3" s="252"/>
      <c r="K3" s="252"/>
      <c r="L3" s="252"/>
      <c r="M3" s="252"/>
      <c r="N3" s="252"/>
      <c r="O3" s="252"/>
      <c r="P3" s="258"/>
      <c r="Q3" s="258"/>
      <c r="R3" s="258"/>
      <c r="S3" s="258"/>
      <c r="T3" s="258"/>
      <c r="U3" s="351"/>
      <c r="V3" s="351"/>
      <c r="W3" s="351"/>
      <c r="X3" s="351"/>
      <c r="Y3" s="253"/>
    </row>
    <row r="4" spans="1:29" ht="19.5" customHeight="1">
      <c r="A4" s="715" t="s">
        <v>1266</v>
      </c>
      <c r="B4" s="715"/>
      <c r="C4" s="255"/>
      <c r="D4" s="254"/>
      <c r="E4" s="254"/>
      <c r="F4" s="255"/>
      <c r="G4" s="254"/>
      <c r="H4" s="254"/>
      <c r="I4" s="255"/>
      <c r="J4" s="252"/>
      <c r="K4" s="252"/>
      <c r="L4" s="252"/>
      <c r="M4" s="252"/>
      <c r="N4" s="252"/>
      <c r="O4" s="252"/>
      <c r="P4" s="258"/>
      <c r="Q4" s="423"/>
      <c r="R4" s="562"/>
      <c r="S4" s="423"/>
      <c r="T4" s="423"/>
      <c r="U4" s="423"/>
      <c r="V4" s="423"/>
      <c r="W4" s="423"/>
      <c r="X4" s="414"/>
      <c r="Y4" s="253"/>
    </row>
    <row r="5" spans="1:29" ht="19.5" customHeight="1">
      <c r="C5" s="255"/>
      <c r="D5" s="255"/>
      <c r="E5" s="255"/>
      <c r="F5" s="258"/>
      <c r="G5" s="258"/>
      <c r="H5" s="255"/>
      <c r="I5" s="255"/>
      <c r="J5" s="255"/>
      <c r="K5" s="255"/>
      <c r="L5" s="255"/>
      <c r="M5" s="255"/>
      <c r="N5" s="255"/>
      <c r="O5" s="255"/>
      <c r="P5" s="258"/>
      <c r="Q5" s="258"/>
      <c r="R5" s="353"/>
      <c r="S5" s="258"/>
      <c r="T5" s="353"/>
      <c r="U5" s="353"/>
      <c r="V5" s="353"/>
      <c r="W5" s="353"/>
      <c r="X5" s="353"/>
    </row>
    <row r="6" spans="1:29" ht="19.5" customHeight="1" thickBot="1">
      <c r="C6" s="255"/>
      <c r="D6" s="254"/>
      <c r="E6" s="254"/>
      <c r="F6" s="254"/>
      <c r="G6" s="255"/>
      <c r="H6" s="254"/>
      <c r="I6" s="254"/>
      <c r="J6" s="254"/>
      <c r="K6" s="254"/>
      <c r="L6" s="254"/>
      <c r="M6" s="254"/>
      <c r="N6" s="254"/>
      <c r="O6" s="254"/>
      <c r="P6" s="255"/>
      <c r="Q6" s="255"/>
      <c r="R6" s="352"/>
      <c r="S6" s="255"/>
      <c r="T6" s="352"/>
      <c r="U6" s="352"/>
      <c r="V6" s="352"/>
      <c r="W6" s="352"/>
      <c r="X6" s="352"/>
    </row>
    <row r="7" spans="1:29" ht="22.5" customHeight="1">
      <c r="A7" s="728" t="s">
        <v>490</v>
      </c>
      <c r="B7" s="716" t="s">
        <v>491</v>
      </c>
      <c r="C7" s="719" t="s">
        <v>1267</v>
      </c>
      <c r="D7" s="719" t="s">
        <v>1268</v>
      </c>
      <c r="E7" s="719" t="s">
        <v>1242</v>
      </c>
      <c r="F7" s="719" t="s">
        <v>940</v>
      </c>
      <c r="G7" s="731" t="s">
        <v>1269</v>
      </c>
      <c r="H7" s="722" t="s">
        <v>941</v>
      </c>
      <c r="I7" s="723"/>
      <c r="J7" s="723"/>
      <c r="K7" s="724"/>
      <c r="L7" s="716" t="s">
        <v>946</v>
      </c>
      <c r="M7" s="716" t="s">
        <v>947</v>
      </c>
      <c r="N7" s="716" t="s">
        <v>948</v>
      </c>
      <c r="O7" s="712" t="s">
        <v>1445</v>
      </c>
      <c r="P7" s="712" t="s">
        <v>1265</v>
      </c>
      <c r="Q7" s="712" t="s">
        <v>1465</v>
      </c>
      <c r="R7" s="712" t="s">
        <v>949</v>
      </c>
      <c r="S7" s="712" t="s">
        <v>1467</v>
      </c>
      <c r="T7" s="712" t="s">
        <v>1466</v>
      </c>
      <c r="U7" s="712" t="s">
        <v>946</v>
      </c>
      <c r="V7" s="712" t="s">
        <v>1450</v>
      </c>
      <c r="W7" s="712" t="s">
        <v>948</v>
      </c>
      <c r="X7" s="712" t="s">
        <v>950</v>
      </c>
    </row>
    <row r="8" spans="1:29" ht="14.25" customHeight="1">
      <c r="A8" s="729"/>
      <c r="B8" s="717"/>
      <c r="C8" s="720"/>
      <c r="D8" s="720"/>
      <c r="E8" s="720"/>
      <c r="F8" s="720"/>
      <c r="G8" s="732"/>
      <c r="H8" s="725"/>
      <c r="I8" s="726"/>
      <c r="J8" s="726"/>
      <c r="K8" s="727"/>
      <c r="L8" s="717"/>
      <c r="M8" s="717"/>
      <c r="N8" s="717"/>
      <c r="O8" s="713"/>
      <c r="P8" s="713"/>
      <c r="Q8" s="713"/>
      <c r="R8" s="713"/>
      <c r="S8" s="713"/>
      <c r="T8" s="713"/>
      <c r="U8" s="713"/>
      <c r="V8" s="713"/>
      <c r="W8" s="713"/>
      <c r="X8" s="713"/>
    </row>
    <row r="9" spans="1:29" ht="47.25" customHeight="1" thickBot="1">
      <c r="A9" s="730"/>
      <c r="B9" s="718"/>
      <c r="C9" s="721"/>
      <c r="D9" s="721"/>
      <c r="E9" s="721"/>
      <c r="F9" s="721"/>
      <c r="G9" s="733"/>
      <c r="H9" s="259" t="s">
        <v>260</v>
      </c>
      <c r="I9" s="260" t="s">
        <v>64</v>
      </c>
      <c r="J9" s="259" t="s">
        <v>260</v>
      </c>
      <c r="K9" s="260" t="s">
        <v>64</v>
      </c>
      <c r="L9" s="718"/>
      <c r="M9" s="718"/>
      <c r="N9" s="718"/>
      <c r="O9" s="714"/>
      <c r="P9" s="714"/>
      <c r="Q9" s="714"/>
      <c r="R9" s="714"/>
      <c r="S9" s="714"/>
      <c r="T9" s="714"/>
      <c r="U9" s="714"/>
      <c r="V9" s="714"/>
      <c r="W9" s="714"/>
      <c r="X9" s="714"/>
    </row>
    <row r="10" spans="1:29" ht="17.25" customHeight="1" thickBot="1">
      <c r="A10" s="261"/>
      <c r="B10" s="171">
        <v>1</v>
      </c>
      <c r="C10" s="171">
        <v>2</v>
      </c>
      <c r="D10" s="171">
        <v>3</v>
      </c>
      <c r="E10" s="171">
        <v>4</v>
      </c>
      <c r="F10" s="171">
        <v>3</v>
      </c>
      <c r="G10" s="171"/>
      <c r="H10" s="171" t="s">
        <v>942</v>
      </c>
      <c r="I10" s="171" t="s">
        <v>943</v>
      </c>
      <c r="J10" s="171" t="s">
        <v>944</v>
      </c>
      <c r="K10" s="171" t="s">
        <v>945</v>
      </c>
      <c r="L10" s="171">
        <v>10</v>
      </c>
      <c r="M10" s="171">
        <v>11</v>
      </c>
      <c r="N10" s="171">
        <v>12</v>
      </c>
      <c r="O10" s="171"/>
      <c r="P10" s="171">
        <v>13</v>
      </c>
      <c r="Q10" s="171"/>
      <c r="R10" s="171">
        <v>13</v>
      </c>
      <c r="S10" s="171"/>
      <c r="T10" s="171">
        <v>13</v>
      </c>
      <c r="U10" s="171"/>
      <c r="V10" s="171"/>
      <c r="W10" s="171"/>
      <c r="X10" s="171">
        <v>15</v>
      </c>
    </row>
    <row r="11" spans="1:29" s="264" customFormat="1" ht="16.5" thickBot="1">
      <c r="A11" s="262" t="s">
        <v>96</v>
      </c>
      <c r="B11" s="263" t="s">
        <v>492</v>
      </c>
      <c r="C11" s="172">
        <f>C12+C224+C230+C231+C232+C260+C267</f>
        <v>327647</v>
      </c>
      <c r="D11" s="172">
        <f>D12+D224+D230+D231+D232+D260+D267</f>
        <v>622832</v>
      </c>
      <c r="E11" s="172">
        <f>E12+E224+E230+E231+E232+E260+E267</f>
        <v>395834</v>
      </c>
      <c r="F11" s="172">
        <f>F12+F224+F230+F231+F232+F260+F267</f>
        <v>682449</v>
      </c>
      <c r="G11" s="172">
        <f>G12+G224+G230+G231+G232+G260+G267</f>
        <v>534539</v>
      </c>
      <c r="H11" s="172">
        <f>F11-D11</f>
        <v>59617</v>
      </c>
      <c r="I11" s="172">
        <f>F11/D11</f>
        <v>1.095719230868035</v>
      </c>
      <c r="J11" s="172">
        <f>F11-E11</f>
        <v>286615</v>
      </c>
      <c r="K11" s="172">
        <f>F11/E11</f>
        <v>1.724078780498896</v>
      </c>
      <c r="L11" s="172">
        <f t="shared" ref="L11:P11" si="0">L12+L224+L230+L231+L232+L260+L267</f>
        <v>45265</v>
      </c>
      <c r="M11" s="172">
        <f t="shared" si="0"/>
        <v>92430</v>
      </c>
      <c r="N11" s="172">
        <f t="shared" si="0"/>
        <v>143349</v>
      </c>
      <c r="O11" s="172">
        <f t="shared" ref="O11" si="1">O12+O224+O230+O231+O232+O260+O267</f>
        <v>539274</v>
      </c>
      <c r="P11" s="172">
        <f t="shared" si="0"/>
        <v>801743</v>
      </c>
      <c r="Q11" s="172">
        <v>520517</v>
      </c>
      <c r="R11" s="172">
        <f t="shared" ref="R11:X11" si="2">R12+R224+R230+R231+R232+R260+R267</f>
        <v>878510</v>
      </c>
      <c r="S11" s="172">
        <f t="shared" si="2"/>
        <v>1335949.107142857</v>
      </c>
      <c r="T11" s="172">
        <f t="shared" si="2"/>
        <v>2088994.2857142857</v>
      </c>
      <c r="U11" s="172">
        <v>1239</v>
      </c>
      <c r="V11" s="172">
        <v>77084</v>
      </c>
      <c r="W11" s="172">
        <v>169144</v>
      </c>
      <c r="X11" s="172">
        <f t="shared" si="2"/>
        <v>948906</v>
      </c>
    </row>
    <row r="12" spans="1:29" s="267" customFormat="1" outlineLevel="1">
      <c r="A12" s="265">
        <v>1</v>
      </c>
      <c r="B12" s="266" t="s">
        <v>493</v>
      </c>
      <c r="C12" s="173">
        <f>C13+C22</f>
        <v>264026</v>
      </c>
      <c r="D12" s="173">
        <f>D13+D22</f>
        <v>617432</v>
      </c>
      <c r="E12" s="173">
        <f>E13+E22</f>
        <v>381537</v>
      </c>
      <c r="F12" s="173">
        <f>F13+F22</f>
        <v>679989</v>
      </c>
      <c r="G12" s="173">
        <f>G13+G22</f>
        <v>523776</v>
      </c>
      <c r="H12" s="173">
        <f t="shared" ref="H12:H75" si="3">F12-D12</f>
        <v>62557</v>
      </c>
      <c r="I12" s="173">
        <f t="shared" ref="I12:I75" si="4">F12/D12</f>
        <v>1.1013180398813149</v>
      </c>
      <c r="J12" s="173">
        <f t="shared" ref="J12:J75" si="5">F12-E12</f>
        <v>298452</v>
      </c>
      <c r="K12" s="173">
        <f t="shared" ref="K12:K75" si="6">F12/E12</f>
        <v>1.7822360609849111</v>
      </c>
      <c r="L12" s="173">
        <f t="shared" ref="L12:N12" si="7">L13+L22</f>
        <v>44899</v>
      </c>
      <c r="M12" s="173">
        <f t="shared" si="7"/>
        <v>85948</v>
      </c>
      <c r="N12" s="173">
        <f t="shared" si="7"/>
        <v>133673</v>
      </c>
      <c r="O12" s="173">
        <f>O13+O22</f>
        <v>527802</v>
      </c>
      <c r="P12" s="173">
        <f>P13+P22</f>
        <v>677931</v>
      </c>
      <c r="Q12" s="173">
        <v>502699</v>
      </c>
      <c r="R12" s="173">
        <f t="shared" ref="R12:X12" si="8">R13+R22</f>
        <v>754598</v>
      </c>
      <c r="S12" s="173">
        <f t="shared" si="8"/>
        <v>1193322.107142857</v>
      </c>
      <c r="T12" s="173">
        <f t="shared" si="8"/>
        <v>2071455.2857142857</v>
      </c>
      <c r="U12" s="173">
        <v>600</v>
      </c>
      <c r="V12" s="173">
        <v>68164</v>
      </c>
      <c r="W12" s="173">
        <v>158050</v>
      </c>
      <c r="X12" s="173">
        <f t="shared" si="8"/>
        <v>941155</v>
      </c>
      <c r="Z12" s="346"/>
      <c r="AA12" s="346"/>
      <c r="AB12" s="346"/>
      <c r="AC12" s="346"/>
    </row>
    <row r="13" spans="1:29" ht="29.25" customHeight="1" outlineLevel="2">
      <c r="A13" s="268" t="s">
        <v>494</v>
      </c>
      <c r="B13" s="174" t="s">
        <v>495</v>
      </c>
      <c r="C13" s="183">
        <f>C14+C16+C18</f>
        <v>66757</v>
      </c>
      <c r="D13" s="183">
        <f>D14+D16+D18</f>
        <v>31250</v>
      </c>
      <c r="E13" s="183">
        <f>E14+E16+E18</f>
        <v>106391</v>
      </c>
      <c r="F13" s="183">
        <f>F14+F16+F18</f>
        <v>95550</v>
      </c>
      <c r="G13" s="183">
        <f>G14+G16+G18</f>
        <v>35000</v>
      </c>
      <c r="H13" s="183">
        <f t="shared" si="3"/>
        <v>64300</v>
      </c>
      <c r="I13" s="183">
        <f t="shared" si="4"/>
        <v>3.0575999999999999</v>
      </c>
      <c r="J13" s="183">
        <f t="shared" si="5"/>
        <v>-10841</v>
      </c>
      <c r="K13" s="183">
        <f t="shared" si="6"/>
        <v>0.89810228308785522</v>
      </c>
      <c r="L13" s="183">
        <f t="shared" ref="L13:P13" si="9">L14+L16+L18</f>
        <v>24760</v>
      </c>
      <c r="M13" s="183">
        <f t="shared" si="9"/>
        <v>29674</v>
      </c>
      <c r="N13" s="183">
        <f t="shared" si="9"/>
        <v>34123</v>
      </c>
      <c r="O13" s="183">
        <f t="shared" ref="O13" si="10">O14+O16+O18</f>
        <v>48386</v>
      </c>
      <c r="P13" s="183">
        <f t="shared" si="9"/>
        <v>105578</v>
      </c>
      <c r="Q13" s="183">
        <v>57087</v>
      </c>
      <c r="R13" s="183">
        <f t="shared" ref="R13" si="11">R14+R16+R18</f>
        <v>99700</v>
      </c>
      <c r="S13" s="451">
        <v>39190</v>
      </c>
      <c r="T13" s="183">
        <f>T14</f>
        <v>50710</v>
      </c>
      <c r="U13" s="451">
        <v>600</v>
      </c>
      <c r="V13" s="416">
        <v>1200</v>
      </c>
      <c r="W13" s="451">
        <v>1800</v>
      </c>
      <c r="X13" s="183">
        <f t="shared" ref="X13" si="12">X14+X16+X18</f>
        <v>160462</v>
      </c>
    </row>
    <row r="14" spans="1:29" ht="14.25" customHeight="1" outlineLevel="3">
      <c r="A14" s="269" t="s">
        <v>496</v>
      </c>
      <c r="B14" s="175" t="s">
        <v>497</v>
      </c>
      <c r="C14" s="270">
        <v>64106</v>
      </c>
      <c r="D14" s="270">
        <v>31250</v>
      </c>
      <c r="E14" s="270">
        <v>102315</v>
      </c>
      <c r="F14" s="270">
        <v>95550</v>
      </c>
      <c r="G14" s="270">
        <v>33062</v>
      </c>
      <c r="H14" s="177">
        <f t="shared" si="3"/>
        <v>64300</v>
      </c>
      <c r="I14" s="177">
        <f t="shared" si="4"/>
        <v>3.0575999999999999</v>
      </c>
      <c r="J14" s="177">
        <f t="shared" si="5"/>
        <v>-6765</v>
      </c>
      <c r="K14" s="177">
        <f t="shared" si="6"/>
        <v>0.93388066265943415</v>
      </c>
      <c r="L14" s="177">
        <v>24543</v>
      </c>
      <c r="M14" s="177">
        <v>29040</v>
      </c>
      <c r="N14" s="177">
        <v>32876</v>
      </c>
      <c r="O14" s="177">
        <v>44117</v>
      </c>
      <c r="P14" s="177">
        <v>105578</v>
      </c>
      <c r="Q14" s="177">
        <v>45269</v>
      </c>
      <c r="R14" s="177">
        <v>36200</v>
      </c>
      <c r="S14" s="452">
        <v>33143</v>
      </c>
      <c r="T14" s="177">
        <v>50710</v>
      </c>
      <c r="U14" s="452">
        <v>600</v>
      </c>
      <c r="V14" s="416">
        <v>1200</v>
      </c>
      <c r="W14" s="452">
        <v>1800</v>
      </c>
      <c r="X14" s="177">
        <v>160462</v>
      </c>
    </row>
    <row r="15" spans="1:29" ht="14.25" customHeight="1" outlineLevel="3">
      <c r="A15" s="269" t="s">
        <v>498</v>
      </c>
      <c r="B15" s="176" t="s">
        <v>499</v>
      </c>
      <c r="C15" s="270"/>
      <c r="D15" s="270"/>
      <c r="E15" s="270"/>
      <c r="F15" s="270"/>
      <c r="G15" s="270"/>
      <c r="H15" s="177">
        <f t="shared" si="3"/>
        <v>0</v>
      </c>
      <c r="I15" s="177">
        <v>0</v>
      </c>
      <c r="J15" s="177">
        <f t="shared" si="5"/>
        <v>0</v>
      </c>
      <c r="K15" s="177">
        <v>0</v>
      </c>
      <c r="L15" s="177"/>
      <c r="M15" s="177"/>
      <c r="N15" s="177"/>
      <c r="O15" s="177"/>
      <c r="P15" s="177"/>
      <c r="Q15" s="177">
        <v>0</v>
      </c>
      <c r="R15" s="177"/>
      <c r="S15" s="452">
        <v>0</v>
      </c>
      <c r="T15" s="177">
        <v>0</v>
      </c>
      <c r="U15" s="452">
        <v>0</v>
      </c>
      <c r="V15" s="416">
        <v>0</v>
      </c>
      <c r="W15" s="452">
        <v>0</v>
      </c>
      <c r="X15" s="177"/>
    </row>
    <row r="16" spans="1:29" ht="14.25" customHeight="1" outlineLevel="3">
      <c r="A16" s="269" t="s">
        <v>500</v>
      </c>
      <c r="B16" s="175" t="s">
        <v>501</v>
      </c>
      <c r="C16" s="270"/>
      <c r="D16" s="270"/>
      <c r="E16" s="270"/>
      <c r="F16" s="270"/>
      <c r="G16" s="270"/>
      <c r="H16" s="177">
        <f t="shared" si="3"/>
        <v>0</v>
      </c>
      <c r="I16" s="177">
        <v>0</v>
      </c>
      <c r="J16" s="177">
        <f t="shared" si="5"/>
        <v>0</v>
      </c>
      <c r="K16" s="177">
        <v>0</v>
      </c>
      <c r="L16" s="177"/>
      <c r="M16" s="177"/>
      <c r="N16" s="177"/>
      <c r="O16" s="177"/>
      <c r="P16" s="177"/>
      <c r="Q16" s="177">
        <v>0</v>
      </c>
      <c r="R16" s="177"/>
      <c r="S16" s="452">
        <v>0</v>
      </c>
      <c r="T16" s="177">
        <v>0</v>
      </c>
      <c r="U16" s="452">
        <v>0</v>
      </c>
      <c r="V16" s="416">
        <v>0</v>
      </c>
      <c r="W16" s="452">
        <v>0</v>
      </c>
      <c r="X16" s="177"/>
    </row>
    <row r="17" spans="1:24" ht="14.25" customHeight="1" outlineLevel="3">
      <c r="A17" s="269" t="s">
        <v>502</v>
      </c>
      <c r="B17" s="176" t="s">
        <v>499</v>
      </c>
      <c r="C17" s="270"/>
      <c r="D17" s="270"/>
      <c r="E17" s="270"/>
      <c r="F17" s="270"/>
      <c r="G17" s="270"/>
      <c r="H17" s="177">
        <f t="shared" si="3"/>
        <v>0</v>
      </c>
      <c r="I17" s="177">
        <v>0</v>
      </c>
      <c r="J17" s="177">
        <f t="shared" si="5"/>
        <v>0</v>
      </c>
      <c r="K17" s="177">
        <v>0</v>
      </c>
      <c r="L17" s="177"/>
      <c r="M17" s="177"/>
      <c r="N17" s="177"/>
      <c r="O17" s="177"/>
      <c r="P17" s="177"/>
      <c r="Q17" s="177">
        <v>0</v>
      </c>
      <c r="R17" s="177"/>
      <c r="S17" s="452">
        <v>0</v>
      </c>
      <c r="T17" s="177">
        <v>0</v>
      </c>
      <c r="U17" s="452">
        <v>0</v>
      </c>
      <c r="V17" s="416">
        <v>0</v>
      </c>
      <c r="W17" s="452">
        <v>0</v>
      </c>
      <c r="X17" s="177"/>
    </row>
    <row r="18" spans="1:24" ht="14.25" customHeight="1" outlineLevel="3">
      <c r="A18" s="269" t="s">
        <v>503</v>
      </c>
      <c r="B18" s="175" t="s">
        <v>504</v>
      </c>
      <c r="C18" s="270">
        <v>2651</v>
      </c>
      <c r="D18" s="270"/>
      <c r="E18" s="270">
        <v>4076</v>
      </c>
      <c r="F18" s="270"/>
      <c r="G18" s="270">
        <v>1938</v>
      </c>
      <c r="H18" s="177">
        <f t="shared" si="3"/>
        <v>0</v>
      </c>
      <c r="I18" s="177">
        <v>0</v>
      </c>
      <c r="J18" s="177">
        <f t="shared" si="5"/>
        <v>-4076</v>
      </c>
      <c r="K18" s="177">
        <v>0</v>
      </c>
      <c r="L18" s="177">
        <v>217</v>
      </c>
      <c r="M18" s="177">
        <v>634</v>
      </c>
      <c r="N18" s="177">
        <v>1247</v>
      </c>
      <c r="O18" s="177">
        <v>4269</v>
      </c>
      <c r="P18" s="177"/>
      <c r="Q18" s="177">
        <v>11818</v>
      </c>
      <c r="R18" s="177">
        <v>63500</v>
      </c>
      <c r="S18" s="452">
        <v>6047</v>
      </c>
      <c r="T18" s="177">
        <v>0</v>
      </c>
      <c r="U18" s="452">
        <v>0</v>
      </c>
      <c r="V18" s="416">
        <v>0</v>
      </c>
      <c r="W18" s="452">
        <v>0</v>
      </c>
      <c r="X18" s="177"/>
    </row>
    <row r="19" spans="1:24" ht="14.25" customHeight="1" outlineLevel="3">
      <c r="A19" s="269" t="s">
        <v>505</v>
      </c>
      <c r="B19" s="176" t="s">
        <v>499</v>
      </c>
      <c r="C19" s="270"/>
      <c r="D19" s="270"/>
      <c r="E19" s="270"/>
      <c r="F19" s="270"/>
      <c r="G19" s="270"/>
      <c r="H19" s="177">
        <f t="shared" si="3"/>
        <v>0</v>
      </c>
      <c r="I19" s="177">
        <v>0</v>
      </c>
      <c r="J19" s="177">
        <f t="shared" si="5"/>
        <v>0</v>
      </c>
      <c r="K19" s="177">
        <v>0</v>
      </c>
      <c r="L19" s="177"/>
      <c r="M19" s="177"/>
      <c r="N19" s="177"/>
      <c r="O19" s="177"/>
      <c r="P19" s="177"/>
      <c r="Q19" s="177">
        <v>0</v>
      </c>
      <c r="R19" s="177"/>
      <c r="S19" s="452">
        <v>0</v>
      </c>
      <c r="T19" s="177">
        <v>0</v>
      </c>
      <c r="U19" s="452">
        <v>0</v>
      </c>
      <c r="V19" s="416">
        <v>0</v>
      </c>
      <c r="W19" s="452">
        <v>0</v>
      </c>
      <c r="X19" s="177"/>
    </row>
    <row r="20" spans="1:24" ht="14.25" customHeight="1" outlineLevel="3">
      <c r="A20" s="269" t="s">
        <v>506</v>
      </c>
      <c r="B20" s="178" t="s">
        <v>507</v>
      </c>
      <c r="C20" s="270"/>
      <c r="D20" s="270"/>
      <c r="E20" s="270"/>
      <c r="F20" s="270"/>
      <c r="G20" s="270"/>
      <c r="H20" s="177">
        <f t="shared" si="3"/>
        <v>0</v>
      </c>
      <c r="I20" s="177">
        <v>0</v>
      </c>
      <c r="J20" s="177">
        <f t="shared" si="5"/>
        <v>0</v>
      </c>
      <c r="K20" s="177">
        <v>0</v>
      </c>
      <c r="L20" s="177"/>
      <c r="M20" s="177"/>
      <c r="N20" s="177"/>
      <c r="O20" s="177"/>
      <c r="P20" s="177"/>
      <c r="Q20" s="177">
        <v>0</v>
      </c>
      <c r="R20" s="177"/>
      <c r="S20" s="452">
        <v>0</v>
      </c>
      <c r="T20" s="177">
        <v>0</v>
      </c>
      <c r="U20" s="452">
        <v>0</v>
      </c>
      <c r="V20" s="416">
        <v>0</v>
      </c>
      <c r="W20" s="452">
        <v>0</v>
      </c>
      <c r="X20" s="177"/>
    </row>
    <row r="21" spans="1:24" outlineLevel="2">
      <c r="A21" s="269"/>
      <c r="B21" s="179"/>
      <c r="C21" s="271"/>
      <c r="D21" s="271"/>
      <c r="E21" s="271"/>
      <c r="F21" s="271"/>
      <c r="G21" s="271"/>
      <c r="H21" s="180"/>
      <c r="I21" s="180"/>
      <c r="J21" s="180"/>
      <c r="K21" s="180"/>
      <c r="L21" s="180"/>
      <c r="M21" s="180"/>
      <c r="N21" s="180"/>
      <c r="O21" s="180"/>
      <c r="P21" s="180"/>
      <c r="Q21" s="180"/>
      <c r="R21" s="180"/>
      <c r="S21" s="453"/>
      <c r="T21" s="180"/>
      <c r="U21" s="453"/>
      <c r="V21" s="416"/>
      <c r="W21" s="453"/>
      <c r="X21" s="180"/>
    </row>
    <row r="22" spans="1:24" ht="32.25" customHeight="1" outlineLevel="2">
      <c r="A22" s="268" t="s">
        <v>508</v>
      </c>
      <c r="B22" s="174" t="s">
        <v>509</v>
      </c>
      <c r="C22" s="272">
        <f>C23+C25+C27+C29</f>
        <v>197269</v>
      </c>
      <c r="D22" s="272">
        <f>D23+D25+D27+D29</f>
        <v>586182</v>
      </c>
      <c r="E22" s="272">
        <f>E23+E25+E27+E29</f>
        <v>275146</v>
      </c>
      <c r="F22" s="272">
        <f>F23+F25+F27+F29</f>
        <v>584439</v>
      </c>
      <c r="G22" s="272">
        <f>G23+G25+G27+G29</f>
        <v>488776</v>
      </c>
      <c r="H22" s="183">
        <f t="shared" si="3"/>
        <v>-1743</v>
      </c>
      <c r="I22" s="183">
        <f t="shared" si="4"/>
        <v>0.9970265207734117</v>
      </c>
      <c r="J22" s="183">
        <f t="shared" si="5"/>
        <v>309293</v>
      </c>
      <c r="K22" s="183">
        <f t="shared" si="6"/>
        <v>2.1241050206072414</v>
      </c>
      <c r="L22" s="183">
        <f t="shared" ref="L22:N22" si="13">L23+L25+L27+L29</f>
        <v>20139</v>
      </c>
      <c r="M22" s="183">
        <f t="shared" si="13"/>
        <v>56274</v>
      </c>
      <c r="N22" s="183">
        <f t="shared" si="13"/>
        <v>99550</v>
      </c>
      <c r="O22" s="183">
        <f>O23+O25+O27+O29</f>
        <v>479416</v>
      </c>
      <c r="P22" s="183">
        <f>P23+P25+P27+P29</f>
        <v>572353</v>
      </c>
      <c r="Q22" s="183">
        <v>445612</v>
      </c>
      <c r="R22" s="183">
        <f>R23+R25+R27+R29</f>
        <v>654898</v>
      </c>
      <c r="S22" s="451">
        <v>1154132.107142857</v>
      </c>
      <c r="T22" s="183">
        <v>2020745.2857142857</v>
      </c>
      <c r="U22" s="183">
        <v>0</v>
      </c>
      <c r="V22" s="183">
        <v>66964</v>
      </c>
      <c r="W22" s="183">
        <v>156250</v>
      </c>
      <c r="X22" s="183">
        <f t="shared" ref="X22" si="14">X23+X25+X27+X29</f>
        <v>780693</v>
      </c>
    </row>
    <row r="23" spans="1:24" outlineLevel="3">
      <c r="A23" s="269" t="s">
        <v>510</v>
      </c>
      <c r="B23" s="175" t="s">
        <v>511</v>
      </c>
      <c r="C23" s="270">
        <v>197269</v>
      </c>
      <c r="D23" s="270">
        <v>586182</v>
      </c>
      <c r="E23" s="270">
        <v>269358</v>
      </c>
      <c r="F23" s="270">
        <v>584439</v>
      </c>
      <c r="G23" s="270">
        <v>488776</v>
      </c>
      <c r="H23" s="177">
        <f t="shared" si="3"/>
        <v>-1743</v>
      </c>
      <c r="I23" s="177">
        <f t="shared" si="4"/>
        <v>0.9970265207734117</v>
      </c>
      <c r="J23" s="177">
        <f t="shared" si="5"/>
        <v>315081</v>
      </c>
      <c r="K23" s="177">
        <f t="shared" si="6"/>
        <v>2.1697480676274696</v>
      </c>
      <c r="L23" s="177">
        <f>L24</f>
        <v>20139</v>
      </c>
      <c r="M23" s="177">
        <f t="shared" ref="M23:P23" si="15">M24</f>
        <v>56274</v>
      </c>
      <c r="N23" s="177">
        <f t="shared" si="15"/>
        <v>99550</v>
      </c>
      <c r="O23" s="177">
        <v>479416</v>
      </c>
      <c r="P23" s="177">
        <f t="shared" si="15"/>
        <v>568153</v>
      </c>
      <c r="Q23" s="177">
        <v>445612</v>
      </c>
      <c r="R23" s="177">
        <v>650698</v>
      </c>
      <c r="S23" s="452">
        <v>1154132.107142857</v>
      </c>
      <c r="T23" s="177">
        <v>2020745.2857142857</v>
      </c>
      <c r="U23" s="452">
        <v>0</v>
      </c>
      <c r="V23" s="416">
        <v>66964</v>
      </c>
      <c r="W23" s="452">
        <v>156250</v>
      </c>
      <c r="X23" s="177">
        <v>774781</v>
      </c>
    </row>
    <row r="24" spans="1:24" outlineLevel="3">
      <c r="A24" s="269" t="s">
        <v>512</v>
      </c>
      <c r="B24" s="176" t="s">
        <v>499</v>
      </c>
      <c r="C24" s="270">
        <v>197269</v>
      </c>
      <c r="D24" s="270">
        <v>586182</v>
      </c>
      <c r="E24" s="270">
        <v>269358</v>
      </c>
      <c r="F24" s="270">
        <v>584439</v>
      </c>
      <c r="G24" s="270">
        <v>329437</v>
      </c>
      <c r="H24" s="177">
        <f t="shared" si="3"/>
        <v>-1743</v>
      </c>
      <c r="I24" s="177">
        <f t="shared" si="4"/>
        <v>0.9970265207734117</v>
      </c>
      <c r="J24" s="177">
        <f t="shared" si="5"/>
        <v>315081</v>
      </c>
      <c r="K24" s="177">
        <f t="shared" si="6"/>
        <v>2.1697480676274696</v>
      </c>
      <c r="L24" s="177">
        <v>20139</v>
      </c>
      <c r="M24" s="177">
        <v>56274</v>
      </c>
      <c r="N24" s="177">
        <v>99550</v>
      </c>
      <c r="O24" s="177">
        <v>320077</v>
      </c>
      <c r="P24" s="177">
        <v>568153</v>
      </c>
      <c r="Q24" s="177">
        <v>445612</v>
      </c>
      <c r="R24" s="177">
        <v>650698</v>
      </c>
      <c r="S24" s="452">
        <v>418372.28571428568</v>
      </c>
      <c r="T24" s="177">
        <v>298772.28571428568</v>
      </c>
      <c r="U24" s="452">
        <v>0</v>
      </c>
      <c r="V24" s="416">
        <v>66964</v>
      </c>
      <c r="W24" s="452">
        <v>156250</v>
      </c>
      <c r="X24" s="177">
        <v>652460</v>
      </c>
    </row>
    <row r="25" spans="1:24" outlineLevel="3">
      <c r="A25" s="269" t="s">
        <v>513</v>
      </c>
      <c r="B25" s="175" t="s">
        <v>514</v>
      </c>
      <c r="C25" s="270"/>
      <c r="D25" s="270"/>
      <c r="E25" s="270"/>
      <c r="F25" s="270"/>
      <c r="G25" s="270"/>
      <c r="H25" s="177">
        <f t="shared" si="3"/>
        <v>0</v>
      </c>
      <c r="I25" s="177">
        <v>0</v>
      </c>
      <c r="J25" s="177">
        <f t="shared" si="5"/>
        <v>0</v>
      </c>
      <c r="K25" s="177">
        <v>0</v>
      </c>
      <c r="L25" s="177"/>
      <c r="M25" s="177"/>
      <c r="N25" s="177"/>
      <c r="O25" s="177"/>
      <c r="P25" s="177"/>
      <c r="Q25" s="177"/>
      <c r="R25" s="177"/>
      <c r="S25" s="452">
        <v>0</v>
      </c>
      <c r="T25" s="177">
        <v>0</v>
      </c>
      <c r="U25" s="452">
        <v>0</v>
      </c>
      <c r="V25" s="416">
        <v>0</v>
      </c>
      <c r="W25" s="452">
        <v>0</v>
      </c>
      <c r="X25" s="177"/>
    </row>
    <row r="26" spans="1:24" outlineLevel="3">
      <c r="A26" s="269" t="s">
        <v>515</v>
      </c>
      <c r="B26" s="176" t="s">
        <v>499</v>
      </c>
      <c r="C26" s="270"/>
      <c r="D26" s="270"/>
      <c r="E26" s="270"/>
      <c r="F26" s="270"/>
      <c r="G26" s="270"/>
      <c r="H26" s="177">
        <f t="shared" si="3"/>
        <v>0</v>
      </c>
      <c r="I26" s="177">
        <v>0</v>
      </c>
      <c r="J26" s="177">
        <f t="shared" si="5"/>
        <v>0</v>
      </c>
      <c r="K26" s="177">
        <v>0</v>
      </c>
      <c r="L26" s="177"/>
      <c r="M26" s="177"/>
      <c r="N26" s="177"/>
      <c r="O26" s="177"/>
      <c r="P26" s="177"/>
      <c r="Q26" s="177"/>
      <c r="R26" s="177"/>
      <c r="S26" s="452">
        <v>0</v>
      </c>
      <c r="T26" s="177">
        <v>0</v>
      </c>
      <c r="U26" s="452">
        <v>0</v>
      </c>
      <c r="V26" s="416">
        <v>0</v>
      </c>
      <c r="W26" s="452">
        <v>0</v>
      </c>
      <c r="X26" s="177"/>
    </row>
    <row r="27" spans="1:24" outlineLevel="3">
      <c r="A27" s="269" t="s">
        <v>516</v>
      </c>
      <c r="B27" s="175" t="s">
        <v>517</v>
      </c>
      <c r="C27" s="270"/>
      <c r="D27" s="270"/>
      <c r="E27" s="270">
        <v>5788</v>
      </c>
      <c r="F27" s="270"/>
      <c r="G27" s="270"/>
      <c r="H27" s="177">
        <f t="shared" si="3"/>
        <v>0</v>
      </c>
      <c r="I27" s="177">
        <v>0</v>
      </c>
      <c r="J27" s="177">
        <f t="shared" si="5"/>
        <v>-5788</v>
      </c>
      <c r="K27" s="177">
        <v>0</v>
      </c>
      <c r="L27" s="177"/>
      <c r="M27" s="177"/>
      <c r="N27" s="177"/>
      <c r="O27" s="177"/>
      <c r="P27" s="177">
        <v>4200</v>
      </c>
      <c r="Q27" s="177"/>
      <c r="R27" s="177">
        <v>4200</v>
      </c>
      <c r="S27" s="452"/>
      <c r="T27" s="177">
        <v>0</v>
      </c>
      <c r="U27" s="452">
        <v>0</v>
      </c>
      <c r="V27" s="416">
        <v>0</v>
      </c>
      <c r="W27" s="452">
        <v>0</v>
      </c>
      <c r="X27" s="177">
        <v>5912</v>
      </c>
    </row>
    <row r="28" spans="1:24" outlineLevel="3">
      <c r="A28" s="269" t="s">
        <v>518</v>
      </c>
      <c r="B28" s="176" t="s">
        <v>499</v>
      </c>
      <c r="C28" s="270"/>
      <c r="D28" s="270"/>
      <c r="E28" s="270"/>
      <c r="F28" s="270"/>
      <c r="G28" s="270"/>
      <c r="H28" s="177">
        <f t="shared" si="3"/>
        <v>0</v>
      </c>
      <c r="I28" s="177">
        <v>0</v>
      </c>
      <c r="J28" s="177">
        <f t="shared" si="5"/>
        <v>0</v>
      </c>
      <c r="K28" s="177">
        <v>0</v>
      </c>
      <c r="L28" s="177"/>
      <c r="M28" s="177"/>
      <c r="N28" s="177"/>
      <c r="O28" s="177"/>
      <c r="P28" s="177"/>
      <c r="Q28" s="177"/>
      <c r="R28" s="177"/>
      <c r="S28" s="452">
        <v>0</v>
      </c>
      <c r="T28" s="177">
        <v>0</v>
      </c>
      <c r="U28" s="452">
        <v>0</v>
      </c>
      <c r="V28" s="452">
        <v>0</v>
      </c>
      <c r="W28" s="452">
        <v>0</v>
      </c>
      <c r="X28" s="177"/>
    </row>
    <row r="29" spans="1:24" outlineLevel="3">
      <c r="A29" s="269" t="s">
        <v>519</v>
      </c>
      <c r="B29" s="175" t="s">
        <v>504</v>
      </c>
      <c r="C29" s="270"/>
      <c r="D29" s="270"/>
      <c r="E29" s="270"/>
      <c r="F29" s="270"/>
      <c r="G29" s="270"/>
      <c r="H29" s="177">
        <f t="shared" si="3"/>
        <v>0</v>
      </c>
      <c r="I29" s="177">
        <v>0</v>
      </c>
      <c r="J29" s="177">
        <f t="shared" si="5"/>
        <v>0</v>
      </c>
      <c r="K29" s="177">
        <v>0</v>
      </c>
      <c r="L29" s="177"/>
      <c r="M29" s="177"/>
      <c r="N29" s="177"/>
      <c r="O29" s="177"/>
      <c r="P29" s="177"/>
      <c r="Q29" s="177"/>
      <c r="R29" s="177"/>
      <c r="S29" s="452">
        <v>0</v>
      </c>
      <c r="T29" s="177">
        <v>0</v>
      </c>
      <c r="U29" s="452">
        <v>0</v>
      </c>
      <c r="V29" s="452">
        <v>0</v>
      </c>
      <c r="W29" s="452">
        <v>0</v>
      </c>
      <c r="X29" s="177"/>
    </row>
    <row r="30" spans="1:24" outlineLevel="3">
      <c r="A30" s="269" t="s">
        <v>520</v>
      </c>
      <c r="B30" s="176" t="s">
        <v>499</v>
      </c>
      <c r="C30" s="270"/>
      <c r="D30" s="270"/>
      <c r="E30" s="270"/>
      <c r="F30" s="270"/>
      <c r="G30" s="270"/>
      <c r="H30" s="177">
        <f t="shared" si="3"/>
        <v>0</v>
      </c>
      <c r="I30" s="177">
        <v>0</v>
      </c>
      <c r="J30" s="177">
        <f t="shared" si="5"/>
        <v>0</v>
      </c>
      <c r="K30" s="177">
        <v>0</v>
      </c>
      <c r="L30" s="177"/>
      <c r="M30" s="177"/>
      <c r="N30" s="177"/>
      <c r="O30" s="177"/>
      <c r="P30" s="177"/>
      <c r="Q30" s="177"/>
      <c r="R30" s="177"/>
      <c r="S30" s="452">
        <v>0</v>
      </c>
      <c r="T30" s="177">
        <v>0</v>
      </c>
      <c r="U30" s="452">
        <v>0</v>
      </c>
      <c r="V30" s="452">
        <v>0</v>
      </c>
      <c r="W30" s="452">
        <v>0</v>
      </c>
      <c r="X30" s="177"/>
    </row>
    <row r="31" spans="1:24" outlineLevel="2">
      <c r="A31" s="268" t="s">
        <v>521</v>
      </c>
      <c r="B31" s="181" t="s">
        <v>522</v>
      </c>
      <c r="C31" s="273"/>
      <c r="D31" s="273">
        <f>D20+D27</f>
        <v>0</v>
      </c>
      <c r="E31" s="273">
        <f>E20+E27</f>
        <v>5788</v>
      </c>
      <c r="F31" s="273">
        <f>F20+F27</f>
        <v>0</v>
      </c>
      <c r="G31" s="273">
        <f>G20+G27</f>
        <v>0</v>
      </c>
      <c r="H31" s="274">
        <f t="shared" si="3"/>
        <v>0</v>
      </c>
      <c r="I31" s="274">
        <v>0</v>
      </c>
      <c r="J31" s="274">
        <f t="shared" si="5"/>
        <v>-5788</v>
      </c>
      <c r="K31" s="274">
        <f t="shared" si="6"/>
        <v>0</v>
      </c>
      <c r="L31" s="274">
        <f t="shared" ref="L31:N31" si="16">L20+L27</f>
        <v>0</v>
      </c>
      <c r="M31" s="274">
        <f t="shared" si="16"/>
        <v>0</v>
      </c>
      <c r="N31" s="274">
        <f t="shared" si="16"/>
        <v>0</v>
      </c>
      <c r="O31" s="274">
        <f>O20+O27</f>
        <v>0</v>
      </c>
      <c r="P31" s="274">
        <f>P20+P27</f>
        <v>4200</v>
      </c>
      <c r="Q31" s="274">
        <v>0</v>
      </c>
      <c r="R31" s="274">
        <f t="shared" ref="R31" si="17">R20+R27</f>
        <v>4200</v>
      </c>
      <c r="S31" s="454"/>
      <c r="T31" s="274">
        <v>0</v>
      </c>
      <c r="U31" s="454">
        <v>0</v>
      </c>
      <c r="V31" s="454">
        <v>0</v>
      </c>
      <c r="W31" s="454">
        <v>0</v>
      </c>
      <c r="X31" s="274">
        <f t="shared" ref="X31" si="18">X20+X27</f>
        <v>5912</v>
      </c>
    </row>
    <row r="32" spans="1:24" outlineLevel="2">
      <c r="A32" s="268" t="s">
        <v>523</v>
      </c>
      <c r="B32" s="181" t="s">
        <v>524</v>
      </c>
      <c r="C32" s="273">
        <f>C15+C17+C19+C24+C26+C28+C30</f>
        <v>197269</v>
      </c>
      <c r="D32" s="273">
        <f>D15+D17+D19+D24+D26+D28+D30</f>
        <v>586182</v>
      </c>
      <c r="E32" s="273">
        <f>E15+E17+E19+E24+E26+E28+E30</f>
        <v>269358</v>
      </c>
      <c r="F32" s="273">
        <f>F15+F17+F19+F24+F26+F28+F30</f>
        <v>584439</v>
      </c>
      <c r="G32" s="273">
        <f>G15+G17+G19+G24+G26+G28+G30</f>
        <v>329437</v>
      </c>
      <c r="H32" s="274">
        <f t="shared" si="3"/>
        <v>-1743</v>
      </c>
      <c r="I32" s="274">
        <f t="shared" si="4"/>
        <v>0.9970265207734117</v>
      </c>
      <c r="J32" s="274">
        <f t="shared" si="5"/>
        <v>315081</v>
      </c>
      <c r="K32" s="274">
        <f t="shared" si="6"/>
        <v>2.1697480676274696</v>
      </c>
      <c r="L32" s="274">
        <f t="shared" ref="L32:P32" si="19">L15+L17+L19+L24+L26+L28+L30</f>
        <v>20139</v>
      </c>
      <c r="M32" s="274">
        <f t="shared" si="19"/>
        <v>56274</v>
      </c>
      <c r="N32" s="274">
        <f t="shared" si="19"/>
        <v>99550</v>
      </c>
      <c r="O32" s="274">
        <f t="shared" ref="O32" si="20">O15+O17+O19+O24+O26+O28+O30</f>
        <v>320077</v>
      </c>
      <c r="P32" s="274">
        <f t="shared" si="19"/>
        <v>568153</v>
      </c>
      <c r="Q32" s="274">
        <v>445612</v>
      </c>
      <c r="R32" s="274">
        <f t="shared" ref="R32" si="21">R15+R17+R19+R24+R26+R28+R30</f>
        <v>650698</v>
      </c>
      <c r="S32" s="274">
        <f t="shared" ref="S32:X32" si="22">S15+S17+S19+S24+S26+S28+S30</f>
        <v>418372.28571428568</v>
      </c>
      <c r="T32" s="274">
        <f t="shared" si="22"/>
        <v>298772.28571428568</v>
      </c>
      <c r="U32" s="274">
        <v>0</v>
      </c>
      <c r="V32" s="274">
        <v>66964</v>
      </c>
      <c r="W32" s="274">
        <v>156250</v>
      </c>
      <c r="X32" s="274">
        <f t="shared" si="22"/>
        <v>652460</v>
      </c>
    </row>
    <row r="33" spans="1:28" outlineLevel="1">
      <c r="A33" s="268"/>
      <c r="B33" s="182"/>
      <c r="C33" s="183"/>
      <c r="D33" s="183"/>
      <c r="E33" s="183"/>
      <c r="F33" s="183"/>
      <c r="G33" s="183"/>
      <c r="H33" s="183"/>
      <c r="I33" s="183"/>
      <c r="J33" s="183"/>
      <c r="K33" s="183"/>
      <c r="L33" s="183"/>
      <c r="M33" s="183"/>
      <c r="N33" s="183"/>
      <c r="O33" s="183"/>
      <c r="P33" s="183"/>
      <c r="Q33" s="183"/>
      <c r="R33" s="183"/>
      <c r="S33" s="183"/>
      <c r="T33" s="183"/>
      <c r="U33" s="183"/>
      <c r="V33" s="183"/>
      <c r="W33" s="183"/>
      <c r="X33" s="183"/>
    </row>
    <row r="34" spans="1:28">
      <c r="A34" s="268" t="s">
        <v>525</v>
      </c>
      <c r="B34" s="275" t="s">
        <v>526</v>
      </c>
      <c r="C34" s="276">
        <f>C12-C37</f>
        <v>33679</v>
      </c>
      <c r="D34" s="184">
        <f>D12-D37</f>
        <v>145670</v>
      </c>
      <c r="E34" s="276">
        <f>E12-E37</f>
        <v>87746</v>
      </c>
      <c r="F34" s="184">
        <f>F12-F37</f>
        <v>160574</v>
      </c>
      <c r="G34" s="184">
        <f>G12-G37</f>
        <v>108080</v>
      </c>
      <c r="H34" s="184">
        <f t="shared" si="3"/>
        <v>14904</v>
      </c>
      <c r="I34" s="184">
        <f t="shared" si="4"/>
        <v>1.1023134482048467</v>
      </c>
      <c r="J34" s="184">
        <f t="shared" si="5"/>
        <v>72828</v>
      </c>
      <c r="K34" s="184">
        <f t="shared" si="6"/>
        <v>1.8299865520935428</v>
      </c>
      <c r="L34" s="184">
        <f t="shared" ref="L34:P34" si="23">L12-L37</f>
        <v>7444</v>
      </c>
      <c r="M34" s="184">
        <f t="shared" si="23"/>
        <v>7581</v>
      </c>
      <c r="N34" s="184">
        <f t="shared" si="23"/>
        <v>19950</v>
      </c>
      <c r="O34" s="184">
        <f t="shared" ref="O34" si="24">O12-O37</f>
        <v>69414</v>
      </c>
      <c r="P34" s="184">
        <f t="shared" si="23"/>
        <v>159992</v>
      </c>
      <c r="Q34" s="184">
        <v>32742</v>
      </c>
      <c r="R34" s="184">
        <f t="shared" ref="R34" si="25">R12-R37</f>
        <v>177974</v>
      </c>
      <c r="S34" s="184">
        <f t="shared" ref="S34:X34" si="26">S12-S37</f>
        <v>35703.107142857043</v>
      </c>
      <c r="T34" s="184">
        <f t="shared" si="26"/>
        <v>154837.28571428568</v>
      </c>
      <c r="U34" s="184">
        <v>153</v>
      </c>
      <c r="V34" s="184">
        <v>5868</v>
      </c>
      <c r="W34" s="184">
        <v>18218</v>
      </c>
      <c r="X34" s="184">
        <f t="shared" si="26"/>
        <v>237867</v>
      </c>
    </row>
    <row r="35" spans="1:28" ht="16.5" thickBot="1">
      <c r="A35" s="277" t="s">
        <v>527</v>
      </c>
      <c r="B35" s="278" t="s">
        <v>528</v>
      </c>
      <c r="C35" s="185">
        <f>C34/C12</f>
        <v>0.12755940702809571</v>
      </c>
      <c r="D35" s="185">
        <f>D34/D12</f>
        <v>0.23592881483305045</v>
      </c>
      <c r="E35" s="185">
        <f>E34/E12</f>
        <v>0.2299803164568574</v>
      </c>
      <c r="F35" s="185">
        <f>F34/F12</f>
        <v>0.23614205523912887</v>
      </c>
      <c r="G35" s="185">
        <f>G34/G12</f>
        <v>0.20634775171065495</v>
      </c>
      <c r="H35" s="185">
        <f t="shared" si="3"/>
        <v>2.1324040607842432E-4</v>
      </c>
      <c r="I35" s="185">
        <f t="shared" si="4"/>
        <v>1.0009038336679195</v>
      </c>
      <c r="J35" s="185">
        <f t="shared" si="5"/>
        <v>6.1617387822714698E-3</v>
      </c>
      <c r="K35" s="185">
        <f t="shared" si="6"/>
        <v>1.0267924615341042</v>
      </c>
      <c r="L35" s="185">
        <f t="shared" ref="L35:P35" si="27">L34/L12</f>
        <v>0.16579433840397337</v>
      </c>
      <c r="M35" s="185">
        <f t="shared" si="27"/>
        <v>8.8204495741611211E-2</v>
      </c>
      <c r="N35" s="185">
        <f t="shared" si="27"/>
        <v>0.14924479887486627</v>
      </c>
      <c r="O35" s="185">
        <f t="shared" ref="O35" si="28">O34/O12</f>
        <v>0.13151522730114701</v>
      </c>
      <c r="P35" s="185">
        <f t="shared" si="27"/>
        <v>0.23600041892168966</v>
      </c>
      <c r="Q35" s="185">
        <v>6.5132415222628248E-2</v>
      </c>
      <c r="R35" s="185">
        <f t="shared" ref="R35" si="29">R34/R12</f>
        <v>0.23585273218322869</v>
      </c>
      <c r="S35" s="185">
        <f t="shared" ref="S35:X35" si="30">S34/S12</f>
        <v>2.9919086329792507E-2</v>
      </c>
      <c r="T35" s="185">
        <f t="shared" si="30"/>
        <v>7.4748070490401247E-2</v>
      </c>
      <c r="U35" s="185">
        <v>0.255</v>
      </c>
      <c r="V35" s="185">
        <v>8.6086497271286894E-2</v>
      </c>
      <c r="W35" s="185">
        <v>0.11526732046820626</v>
      </c>
      <c r="X35" s="185">
        <f t="shared" si="30"/>
        <v>0.25273945311877427</v>
      </c>
    </row>
    <row r="36" spans="1:28" ht="16.5" thickBot="1">
      <c r="A36" s="262" t="s">
        <v>529</v>
      </c>
      <c r="B36" s="263" t="s">
        <v>530</v>
      </c>
      <c r="C36" s="172">
        <f>C37+C107+C147+C240+C244+C245+C246+C252+C253</f>
        <v>266152</v>
      </c>
      <c r="D36" s="172">
        <f t="shared" ref="D36" si="31">D37+D107+D147+D240+D244+D245+D246+D252+D253</f>
        <v>547949</v>
      </c>
      <c r="E36" s="172">
        <f>E37+E107+E147+E240+E244+E245+E246+E252+E253</f>
        <v>347122</v>
      </c>
      <c r="F36" s="172">
        <f t="shared" ref="F36:G36" si="32">F37+F107+F147+F240+F244+F245+F246+F252+F253</f>
        <v>596166</v>
      </c>
      <c r="G36" s="172">
        <f t="shared" si="32"/>
        <v>459740</v>
      </c>
      <c r="H36" s="172">
        <f t="shared" si="3"/>
        <v>48217</v>
      </c>
      <c r="I36" s="172">
        <f t="shared" si="4"/>
        <v>1.0879954156317468</v>
      </c>
      <c r="J36" s="172">
        <f t="shared" si="5"/>
        <v>249044</v>
      </c>
      <c r="K36" s="172">
        <f t="shared" si="6"/>
        <v>1.7174538058665254</v>
      </c>
      <c r="L36" s="172">
        <f t="shared" ref="L36" si="33">L37+L107+L147+L240+L244+L245+L246+L252+L253</f>
        <v>48084</v>
      </c>
      <c r="M36" s="172">
        <f t="shared" ref="M36" si="34">M37+M107+M147+M240+M244+M245+M246+M252+M253</f>
        <v>101315</v>
      </c>
      <c r="N36" s="172">
        <f t="shared" ref="N36:O36" si="35">N37+N107+N147+N240+N244+N245+N246+N252+N253</f>
        <v>148394</v>
      </c>
      <c r="O36" s="172">
        <f t="shared" si="35"/>
        <v>500930</v>
      </c>
      <c r="P36" s="172">
        <f t="shared" ref="P36" si="36">P37+P107+P147+P240+P244+P245+P246+P252+P253</f>
        <v>694008</v>
      </c>
      <c r="Q36" s="172">
        <v>511914</v>
      </c>
      <c r="R36" s="172">
        <f t="shared" ref="R36:X36" si="37">R37+R107+R147+R240+R244+R245+R246+R252+R253</f>
        <v>757037</v>
      </c>
      <c r="S36" s="172">
        <f>S37+S107+S147+S240+S244+S245+S246+S252+S253</f>
        <v>1327870.5</v>
      </c>
      <c r="T36" s="172">
        <f t="shared" si="37"/>
        <v>1995967</v>
      </c>
      <c r="U36" s="172">
        <v>17010</v>
      </c>
      <c r="V36" s="172">
        <v>93754</v>
      </c>
      <c r="W36" s="172">
        <v>184158</v>
      </c>
      <c r="X36" s="172">
        <f t="shared" si="37"/>
        <v>770991</v>
      </c>
    </row>
    <row r="37" spans="1:28" s="267" customFormat="1" outlineLevel="1">
      <c r="A37" s="279">
        <v>2</v>
      </c>
      <c r="B37" s="280" t="s">
        <v>531</v>
      </c>
      <c r="C37" s="186">
        <f>C38+C54</f>
        <v>230347</v>
      </c>
      <c r="D37" s="186">
        <f>D38+D54</f>
        <v>471762</v>
      </c>
      <c r="E37" s="186">
        <f>E38+E54</f>
        <v>293791</v>
      </c>
      <c r="F37" s="186">
        <f>F38+F54</f>
        <v>519415</v>
      </c>
      <c r="G37" s="186">
        <f>G38+G54</f>
        <v>415696</v>
      </c>
      <c r="H37" s="186">
        <f t="shared" si="3"/>
        <v>47653</v>
      </c>
      <c r="I37" s="186">
        <f t="shared" si="4"/>
        <v>1.1010106791136209</v>
      </c>
      <c r="J37" s="186">
        <f t="shared" si="5"/>
        <v>225624</v>
      </c>
      <c r="K37" s="186">
        <f t="shared" si="6"/>
        <v>1.7679745124935753</v>
      </c>
      <c r="L37" s="186">
        <f t="shared" ref="L37:P37" si="38">L38+L54</f>
        <v>37455</v>
      </c>
      <c r="M37" s="186">
        <f t="shared" si="38"/>
        <v>78367</v>
      </c>
      <c r="N37" s="186">
        <f t="shared" si="38"/>
        <v>113723</v>
      </c>
      <c r="O37" s="186">
        <f t="shared" ref="O37" si="39">O38+O54</f>
        <v>458388</v>
      </c>
      <c r="P37" s="186">
        <f t="shared" si="38"/>
        <v>517939</v>
      </c>
      <c r="Q37" s="186">
        <v>469957</v>
      </c>
      <c r="R37" s="186">
        <f t="shared" ref="R37" si="40">R38+R54</f>
        <v>576624</v>
      </c>
      <c r="S37" s="186">
        <f t="shared" ref="S37:X37" si="41">S38+S54</f>
        <v>1157619</v>
      </c>
      <c r="T37" s="186">
        <f>T38+T54</f>
        <v>1916618</v>
      </c>
      <c r="U37" s="186">
        <v>447</v>
      </c>
      <c r="V37" s="186">
        <v>62296</v>
      </c>
      <c r="W37" s="186">
        <v>139832</v>
      </c>
      <c r="X37" s="186">
        <f t="shared" si="41"/>
        <v>703288</v>
      </c>
    </row>
    <row r="38" spans="1:28" outlineLevel="2">
      <c r="A38" s="268" t="s">
        <v>532</v>
      </c>
      <c r="B38" s="174" t="s">
        <v>533</v>
      </c>
      <c r="C38" s="187">
        <f>C39+C42</f>
        <v>118381</v>
      </c>
      <c r="D38" s="187">
        <f t="shared" ref="D38" si="42">D39+D42</f>
        <v>235800</v>
      </c>
      <c r="E38" s="187">
        <f>E39+E42</f>
        <v>107996</v>
      </c>
      <c r="F38" s="187">
        <f t="shared" ref="F38:G38" si="43">F39+F42</f>
        <v>240650</v>
      </c>
      <c r="G38" s="187">
        <f t="shared" si="43"/>
        <v>192603</v>
      </c>
      <c r="H38" s="183">
        <f t="shared" si="3"/>
        <v>4850</v>
      </c>
      <c r="I38" s="183">
        <f>F38/D38</f>
        <v>1.0205682782018659</v>
      </c>
      <c r="J38" s="183">
        <f t="shared" si="5"/>
        <v>132654</v>
      </c>
      <c r="K38" s="183">
        <f t="shared" si="6"/>
        <v>2.2283232712322678</v>
      </c>
      <c r="L38" s="187">
        <f t="shared" ref="L38:P38" si="44">L39+L42</f>
        <v>12658</v>
      </c>
      <c r="M38" s="187">
        <f t="shared" si="44"/>
        <v>30905</v>
      </c>
      <c r="N38" s="187">
        <f t="shared" ref="N38:O38" si="45">N39+N42</f>
        <v>48817</v>
      </c>
      <c r="O38" s="187">
        <f t="shared" si="45"/>
        <v>204359</v>
      </c>
      <c r="P38" s="187">
        <f t="shared" si="44"/>
        <v>245859</v>
      </c>
      <c r="Q38" s="187">
        <v>219588</v>
      </c>
      <c r="R38" s="187">
        <f t="shared" ref="R38" si="46">R39+R42</f>
        <v>267181</v>
      </c>
      <c r="S38" s="187">
        <f>S39+S42</f>
        <v>744995</v>
      </c>
      <c r="T38" s="187">
        <f t="shared" ref="T38:X38" si="47">T39+T42</f>
        <v>1468594</v>
      </c>
      <c r="U38" s="187">
        <v>282</v>
      </c>
      <c r="V38" s="187">
        <v>28557</v>
      </c>
      <c r="W38" s="187">
        <v>61163</v>
      </c>
      <c r="X38" s="187">
        <f t="shared" si="47"/>
        <v>358149</v>
      </c>
    </row>
    <row r="39" spans="1:28" outlineLevel="3">
      <c r="A39" s="269" t="s">
        <v>534</v>
      </c>
      <c r="B39" s="188" t="s">
        <v>535</v>
      </c>
      <c r="C39" s="183">
        <f>C40+C41</f>
        <v>71037</v>
      </c>
      <c r="D39" s="183">
        <f t="shared" ref="D39" si="48">D40+D41</f>
        <v>104575</v>
      </c>
      <c r="E39" s="183">
        <f>E40+E41</f>
        <v>65709</v>
      </c>
      <c r="F39" s="183">
        <f t="shared" ref="F39:G39" si="49">F40+F41</f>
        <v>111548</v>
      </c>
      <c r="G39" s="183">
        <f t="shared" si="49"/>
        <v>93468</v>
      </c>
      <c r="H39" s="183">
        <f t="shared" si="3"/>
        <v>6973</v>
      </c>
      <c r="I39" s="183">
        <f t="shared" si="4"/>
        <v>1.0666794166865885</v>
      </c>
      <c r="J39" s="183">
        <f t="shared" si="5"/>
        <v>45839</v>
      </c>
      <c r="K39" s="183">
        <f t="shared" si="6"/>
        <v>1.6976061117959489</v>
      </c>
      <c r="L39" s="183">
        <f t="shared" ref="L39:P39" si="50">L40+L41</f>
        <v>7963</v>
      </c>
      <c r="M39" s="183">
        <f t="shared" si="50"/>
        <v>20149</v>
      </c>
      <c r="N39" s="183">
        <f t="shared" ref="N39:O39" si="51">N40+N41</f>
        <v>27269</v>
      </c>
      <c r="O39" s="183">
        <f t="shared" si="51"/>
        <v>129463</v>
      </c>
      <c r="P39" s="183">
        <f t="shared" si="50"/>
        <v>97595</v>
      </c>
      <c r="Q39" s="183">
        <v>154220</v>
      </c>
      <c r="R39" s="183">
        <f t="shared" ref="R39" si="52">R40+R41</f>
        <v>101127</v>
      </c>
      <c r="S39" s="183">
        <f t="shared" ref="S39:X39" si="53">S40+S41</f>
        <v>666317</v>
      </c>
      <c r="T39" s="183">
        <f t="shared" si="53"/>
        <v>1336492</v>
      </c>
      <c r="U39" s="183">
        <v>147</v>
      </c>
      <c r="V39" s="183">
        <v>23757</v>
      </c>
      <c r="W39" s="183">
        <v>50188</v>
      </c>
      <c r="X39" s="183">
        <f t="shared" si="53"/>
        <v>149850</v>
      </c>
    </row>
    <row r="40" spans="1:28" outlineLevel="4">
      <c r="A40" s="269" t="s">
        <v>536</v>
      </c>
      <c r="B40" s="189" t="s">
        <v>537</v>
      </c>
      <c r="C40" s="193">
        <v>71037</v>
      </c>
      <c r="D40" s="177">
        <v>104575</v>
      </c>
      <c r="E40" s="193">
        <v>65709</v>
      </c>
      <c r="F40" s="177">
        <v>111548</v>
      </c>
      <c r="G40" s="177">
        <v>93468</v>
      </c>
      <c r="H40" s="177">
        <f t="shared" si="3"/>
        <v>6973</v>
      </c>
      <c r="I40" s="177">
        <f t="shared" si="4"/>
        <v>1.0666794166865885</v>
      </c>
      <c r="J40" s="177">
        <f t="shared" si="5"/>
        <v>45839</v>
      </c>
      <c r="K40" s="177">
        <f t="shared" si="6"/>
        <v>1.6976061117959489</v>
      </c>
      <c r="L40" s="177">
        <v>7963</v>
      </c>
      <c r="M40" s="177">
        <v>20149</v>
      </c>
      <c r="N40" s="177">
        <v>27269</v>
      </c>
      <c r="O40" s="177">
        <v>129463</v>
      </c>
      <c r="P40" s="177">
        <v>97595</v>
      </c>
      <c r="Q40" s="177">
        <v>154220</v>
      </c>
      <c r="R40" s="177">
        <v>101127</v>
      </c>
      <c r="S40" s="452">
        <v>666317</v>
      </c>
      <c r="T40" s="177">
        <v>1336492</v>
      </c>
      <c r="U40" s="416">
        <v>147</v>
      </c>
      <c r="V40" s="416">
        <v>23757</v>
      </c>
      <c r="W40" s="416">
        <v>50188</v>
      </c>
      <c r="X40" s="177">
        <v>149850</v>
      </c>
    </row>
    <row r="41" spans="1:28" outlineLevel="4">
      <c r="A41" s="269" t="s">
        <v>538</v>
      </c>
      <c r="B41" s="189" t="s">
        <v>539</v>
      </c>
      <c r="C41" s="193"/>
      <c r="D41" s="177"/>
      <c r="E41" s="193"/>
      <c r="F41" s="177"/>
      <c r="G41" s="177"/>
      <c r="H41" s="177"/>
      <c r="I41" s="177"/>
      <c r="J41" s="177"/>
      <c r="K41" s="177"/>
      <c r="L41" s="177"/>
      <c r="M41" s="177"/>
      <c r="N41" s="177"/>
      <c r="O41" s="177"/>
      <c r="P41" s="177"/>
      <c r="Q41" s="177"/>
      <c r="R41" s="177"/>
      <c r="S41" s="452">
        <v>0</v>
      </c>
      <c r="T41" s="177">
        <v>0</v>
      </c>
      <c r="U41" s="416">
        <v>0</v>
      </c>
      <c r="V41" s="416">
        <v>0</v>
      </c>
      <c r="W41" s="416">
        <v>0</v>
      </c>
      <c r="X41" s="177"/>
    </row>
    <row r="42" spans="1:28" outlineLevel="3">
      <c r="A42" s="269" t="s">
        <v>540</v>
      </c>
      <c r="B42" s="188" t="s">
        <v>541</v>
      </c>
      <c r="C42" s="183">
        <f>C43+C48+C49</f>
        <v>47344</v>
      </c>
      <c r="D42" s="183">
        <f t="shared" ref="D42" si="54">D43+D48+D49</f>
        <v>131225</v>
      </c>
      <c r="E42" s="183">
        <f>E43+E48+E49</f>
        <v>42287</v>
      </c>
      <c r="F42" s="183">
        <f t="shared" ref="F42:G42" si="55">F43+F48+F49</f>
        <v>129102</v>
      </c>
      <c r="G42" s="183">
        <f t="shared" si="55"/>
        <v>99135</v>
      </c>
      <c r="H42" s="183">
        <f t="shared" si="3"/>
        <v>-2123</v>
      </c>
      <c r="I42" s="183">
        <f t="shared" si="4"/>
        <v>0.98382168032006101</v>
      </c>
      <c r="J42" s="183">
        <f t="shared" si="5"/>
        <v>86815</v>
      </c>
      <c r="K42" s="183">
        <f t="shared" si="6"/>
        <v>3.0529950102868493</v>
      </c>
      <c r="L42" s="183">
        <f t="shared" ref="L42:P42" si="56">L43+L48+L49</f>
        <v>4695</v>
      </c>
      <c r="M42" s="183">
        <f t="shared" si="56"/>
        <v>10756</v>
      </c>
      <c r="N42" s="183">
        <f t="shared" ref="N42" si="57">N43+N48+N49</f>
        <v>21548</v>
      </c>
      <c r="O42" s="183">
        <v>74896</v>
      </c>
      <c r="P42" s="183">
        <f t="shared" si="56"/>
        <v>148264</v>
      </c>
      <c r="Q42" s="183">
        <v>65368</v>
      </c>
      <c r="R42" s="183">
        <f>R43+R48+R49</f>
        <v>166054</v>
      </c>
      <c r="S42" s="183">
        <f t="shared" ref="S42:X42" si="58">S43+S48+S49</f>
        <v>78678</v>
      </c>
      <c r="T42" s="183">
        <f t="shared" si="58"/>
        <v>132102</v>
      </c>
      <c r="U42" s="183">
        <v>135</v>
      </c>
      <c r="V42" s="183">
        <v>4800</v>
      </c>
      <c r="W42" s="183">
        <v>10975</v>
      </c>
      <c r="X42" s="183">
        <f t="shared" si="58"/>
        <v>208299</v>
      </c>
    </row>
    <row r="43" spans="1:28" outlineLevel="4">
      <c r="A43" s="269" t="s">
        <v>542</v>
      </c>
      <c r="B43" s="190" t="s">
        <v>263</v>
      </c>
      <c r="C43" s="191">
        <f>C44+C45+C46</f>
        <v>42549</v>
      </c>
      <c r="D43" s="191">
        <f t="shared" ref="D43" si="59">D44+D45+D46</f>
        <v>118218</v>
      </c>
      <c r="E43" s="191">
        <f>E44+E45+E46</f>
        <v>38457</v>
      </c>
      <c r="F43" s="191">
        <f t="shared" ref="F43:G43" si="60">F44+F45+F46</f>
        <v>116307</v>
      </c>
      <c r="G43" s="191">
        <f t="shared" si="60"/>
        <v>89311</v>
      </c>
      <c r="H43" s="191">
        <f t="shared" si="3"/>
        <v>-1911</v>
      </c>
      <c r="I43" s="191">
        <f t="shared" si="4"/>
        <v>0.9838349489925392</v>
      </c>
      <c r="J43" s="191">
        <f t="shared" si="5"/>
        <v>77850</v>
      </c>
      <c r="K43" s="191">
        <f t="shared" si="6"/>
        <v>3.0243388719868944</v>
      </c>
      <c r="L43" s="191">
        <f t="shared" ref="L43:P43" si="61">L44+L45+L46</f>
        <v>4244</v>
      </c>
      <c r="M43" s="191">
        <f t="shared" si="61"/>
        <v>9776</v>
      </c>
      <c r="N43" s="191">
        <f t="shared" ref="N43" si="62">N44+N45+N46</f>
        <v>19501</v>
      </c>
      <c r="O43" s="191">
        <v>67413</v>
      </c>
      <c r="P43" s="191">
        <f t="shared" si="61"/>
        <v>133173</v>
      </c>
      <c r="Q43" s="191">
        <v>59516</v>
      </c>
      <c r="R43" s="191">
        <f t="shared" ref="R43" si="63">R44+R45+R46</f>
        <v>149153</v>
      </c>
      <c r="S43" s="455">
        <v>70881</v>
      </c>
      <c r="T43" s="191">
        <f>T44</f>
        <v>115877</v>
      </c>
      <c r="U43" s="191">
        <v>117</v>
      </c>
      <c r="V43" s="191">
        <v>4139</v>
      </c>
      <c r="W43" s="191">
        <v>9463</v>
      </c>
      <c r="X43" s="191">
        <f t="shared" ref="X43" si="64">X44+X45+X46</f>
        <v>187098</v>
      </c>
    </row>
    <row r="44" spans="1:28" outlineLevel="4">
      <c r="A44" s="269" t="s">
        <v>543</v>
      </c>
      <c r="B44" s="190" t="s">
        <v>544</v>
      </c>
      <c r="C44" s="115">
        <v>42549</v>
      </c>
      <c r="D44" s="115">
        <v>118218</v>
      </c>
      <c r="E44" s="115">
        <v>38457</v>
      </c>
      <c r="F44" s="115">
        <v>116307</v>
      </c>
      <c r="G44" s="115">
        <v>89311</v>
      </c>
      <c r="H44" s="281">
        <f>F44-D44</f>
        <v>-1911</v>
      </c>
      <c r="I44" s="281">
        <f>F44/D44</f>
        <v>0.9838349489925392</v>
      </c>
      <c r="J44" s="281">
        <f>F44-E44</f>
        <v>77850</v>
      </c>
      <c r="K44" s="281">
        <f>F44/E44</f>
        <v>3.0243388719868944</v>
      </c>
      <c r="L44" s="282">
        <v>4244</v>
      </c>
      <c r="M44" s="282">
        <v>9776</v>
      </c>
      <c r="N44" s="282">
        <v>19501</v>
      </c>
      <c r="O44" s="116">
        <v>67413</v>
      </c>
      <c r="P44" s="116">
        <v>133173</v>
      </c>
      <c r="Q44" s="116">
        <v>59516</v>
      </c>
      <c r="R44" s="116">
        <v>149153</v>
      </c>
      <c r="S44" s="456">
        <v>70881</v>
      </c>
      <c r="T44" s="116">
        <v>115877</v>
      </c>
      <c r="U44" s="416">
        <v>117</v>
      </c>
      <c r="V44" s="416">
        <v>4139</v>
      </c>
      <c r="W44" s="416">
        <v>9463</v>
      </c>
      <c r="X44" s="116">
        <v>187098</v>
      </c>
      <c r="Z44" s="347"/>
      <c r="AA44" s="347" t="e">
        <f>#REF!/T44</f>
        <v>#REF!</v>
      </c>
      <c r="AB44" s="347" t="e">
        <f>X44/#REF!</f>
        <v>#REF!</v>
      </c>
    </row>
    <row r="45" spans="1:28" ht="14.25" customHeight="1" outlineLevel="4">
      <c r="A45" s="269" t="s">
        <v>545</v>
      </c>
      <c r="B45" s="190" t="s">
        <v>546</v>
      </c>
      <c r="C45" s="115"/>
      <c r="D45" s="115"/>
      <c r="E45" s="115"/>
      <c r="F45" s="115"/>
      <c r="G45" s="115"/>
      <c r="H45" s="282"/>
      <c r="I45" s="282"/>
      <c r="J45" s="282"/>
      <c r="K45" s="282"/>
      <c r="L45" s="282"/>
      <c r="M45" s="282"/>
      <c r="N45" s="282"/>
      <c r="O45" s="115"/>
      <c r="P45" s="115"/>
      <c r="Q45" s="115">
        <v>0</v>
      </c>
      <c r="R45" s="115"/>
      <c r="S45" s="501">
        <v>0</v>
      </c>
      <c r="T45" s="115">
        <v>0</v>
      </c>
      <c r="U45" s="416">
        <v>0</v>
      </c>
      <c r="V45" s="416">
        <v>0</v>
      </c>
      <c r="W45" s="416">
        <v>0</v>
      </c>
      <c r="X45" s="115"/>
    </row>
    <row r="46" spans="1:28" ht="14.25" customHeight="1" outlineLevel="4">
      <c r="A46" s="269" t="s">
        <v>547</v>
      </c>
      <c r="B46" s="190" t="s">
        <v>548</v>
      </c>
      <c r="C46" s="115"/>
      <c r="D46" s="115"/>
      <c r="E46" s="115"/>
      <c r="F46" s="115"/>
      <c r="G46" s="115"/>
      <c r="H46" s="282"/>
      <c r="I46" s="282"/>
      <c r="J46" s="282"/>
      <c r="K46" s="282"/>
      <c r="L46" s="282"/>
      <c r="M46" s="282"/>
      <c r="N46" s="282"/>
      <c r="O46" s="115"/>
      <c r="P46" s="115"/>
      <c r="Q46" s="115">
        <v>0</v>
      </c>
      <c r="R46" s="115"/>
      <c r="S46" s="501">
        <v>0</v>
      </c>
      <c r="T46" s="115">
        <v>0</v>
      </c>
      <c r="U46" s="416">
        <v>0</v>
      </c>
      <c r="V46" s="416">
        <v>0</v>
      </c>
      <c r="W46" s="416">
        <v>0</v>
      </c>
      <c r="X46" s="115"/>
    </row>
    <row r="47" spans="1:28" ht="14.25" customHeight="1" outlineLevel="4">
      <c r="A47" s="269" t="s">
        <v>549</v>
      </c>
      <c r="B47" s="192" t="s">
        <v>550</v>
      </c>
      <c r="C47" s="115"/>
      <c r="D47" s="115"/>
      <c r="E47" s="115"/>
      <c r="F47" s="115"/>
      <c r="G47" s="115"/>
      <c r="H47" s="282"/>
      <c r="I47" s="282"/>
      <c r="J47" s="282"/>
      <c r="K47" s="282"/>
      <c r="L47" s="282"/>
      <c r="M47" s="282"/>
      <c r="N47" s="282"/>
      <c r="O47" s="115"/>
      <c r="P47" s="115"/>
      <c r="Q47" s="115">
        <v>0</v>
      </c>
      <c r="R47" s="170"/>
      <c r="S47" s="501">
        <v>0</v>
      </c>
      <c r="T47" s="170">
        <v>0</v>
      </c>
      <c r="U47" s="416">
        <v>0</v>
      </c>
      <c r="V47" s="416">
        <v>0</v>
      </c>
      <c r="W47" s="419">
        <v>0</v>
      </c>
      <c r="X47" s="170"/>
    </row>
    <row r="48" spans="1:28" ht="31.5" outlineLevel="4">
      <c r="A48" s="269" t="s">
        <v>551</v>
      </c>
      <c r="B48" s="189" t="s">
        <v>552</v>
      </c>
      <c r="C48" s="283">
        <v>4795</v>
      </c>
      <c r="D48" s="283">
        <v>13007</v>
      </c>
      <c r="E48" s="283">
        <v>3830</v>
      </c>
      <c r="F48" s="283">
        <v>12795</v>
      </c>
      <c r="G48" s="283">
        <v>9824</v>
      </c>
      <c r="H48" s="281">
        <f>F48-D48</f>
        <v>-212</v>
      </c>
      <c r="I48" s="281">
        <f>F48/D48</f>
        <v>0.98370108403167522</v>
      </c>
      <c r="J48" s="281">
        <f>F48-E48</f>
        <v>8965</v>
      </c>
      <c r="K48" s="281">
        <f>F48/E48</f>
        <v>3.3407310704960835</v>
      </c>
      <c r="L48" s="284">
        <v>451</v>
      </c>
      <c r="M48" s="284">
        <v>980</v>
      </c>
      <c r="N48" s="284">
        <v>2047</v>
      </c>
      <c r="O48" s="116">
        <v>7483</v>
      </c>
      <c r="P48" s="116">
        <v>15091</v>
      </c>
      <c r="Q48" s="116">
        <v>5852</v>
      </c>
      <c r="R48" s="116">
        <v>16901</v>
      </c>
      <c r="S48" s="456">
        <v>7797</v>
      </c>
      <c r="T48" s="116">
        <v>16225</v>
      </c>
      <c r="U48" s="416">
        <v>18</v>
      </c>
      <c r="V48" s="416">
        <v>661</v>
      </c>
      <c r="W48" s="421">
        <v>1512</v>
      </c>
      <c r="X48" s="116">
        <v>21201</v>
      </c>
    </row>
    <row r="49" spans="1:24" outlineLevel="4">
      <c r="A49" s="269" t="s">
        <v>553</v>
      </c>
      <c r="B49" s="189" t="s">
        <v>554</v>
      </c>
      <c r="C49" s="193"/>
      <c r="D49" s="193"/>
      <c r="E49" s="193"/>
      <c r="F49" s="193"/>
      <c r="G49" s="193"/>
      <c r="H49" s="193"/>
      <c r="I49" s="193"/>
      <c r="J49" s="193"/>
      <c r="K49" s="193"/>
      <c r="L49" s="193"/>
      <c r="M49" s="193"/>
      <c r="N49" s="193"/>
      <c r="O49" s="193"/>
      <c r="P49" s="193"/>
      <c r="Q49" s="193"/>
      <c r="R49" s="193"/>
      <c r="S49" s="502">
        <v>0</v>
      </c>
      <c r="T49" s="193">
        <v>0</v>
      </c>
      <c r="U49" s="416">
        <v>0</v>
      </c>
      <c r="V49" s="416">
        <v>0</v>
      </c>
      <c r="W49" s="416">
        <v>0</v>
      </c>
      <c r="X49" s="193"/>
    </row>
    <row r="50" spans="1:24" outlineLevel="4">
      <c r="A50" s="269"/>
      <c r="B50" s="189" t="s">
        <v>555</v>
      </c>
      <c r="C50" s="193">
        <v>68</v>
      </c>
      <c r="D50" s="193">
        <v>75</v>
      </c>
      <c r="E50" s="193">
        <v>63</v>
      </c>
      <c r="F50" s="193">
        <v>75</v>
      </c>
      <c r="G50" s="193">
        <v>63</v>
      </c>
      <c r="H50" s="193">
        <f t="shared" si="3"/>
        <v>0</v>
      </c>
      <c r="I50" s="193">
        <f t="shared" si="4"/>
        <v>1</v>
      </c>
      <c r="J50" s="193">
        <f t="shared" si="5"/>
        <v>12</v>
      </c>
      <c r="K50" s="193">
        <f t="shared" si="6"/>
        <v>1.1904761904761905</v>
      </c>
      <c r="L50" s="193">
        <v>75</v>
      </c>
      <c r="M50" s="193">
        <v>75</v>
      </c>
      <c r="N50" s="193">
        <v>75</v>
      </c>
      <c r="O50" s="193">
        <v>58</v>
      </c>
      <c r="P50" s="193">
        <v>60</v>
      </c>
      <c r="Q50" s="193">
        <v>61</v>
      </c>
      <c r="R50" s="193">
        <v>60</v>
      </c>
      <c r="S50" s="502">
        <v>61</v>
      </c>
      <c r="T50" s="193">
        <v>60</v>
      </c>
      <c r="U50" s="419">
        <v>60</v>
      </c>
      <c r="V50" s="419">
        <v>60</v>
      </c>
      <c r="W50" s="419">
        <v>60</v>
      </c>
      <c r="X50" s="193">
        <v>75</v>
      </c>
    </row>
    <row r="51" spans="1:24" outlineLevel="4">
      <c r="A51" s="269"/>
      <c r="B51" s="189" t="s">
        <v>556</v>
      </c>
      <c r="C51" s="193"/>
      <c r="D51" s="193"/>
      <c r="E51" s="193"/>
      <c r="F51" s="193"/>
      <c r="G51" s="193"/>
      <c r="H51" s="193"/>
      <c r="I51" s="193"/>
      <c r="J51" s="193"/>
      <c r="K51" s="193"/>
      <c r="L51" s="193"/>
      <c r="M51" s="193"/>
      <c r="N51" s="193"/>
      <c r="O51" s="193"/>
      <c r="P51" s="193"/>
      <c r="Q51" s="193"/>
      <c r="R51" s="193"/>
      <c r="S51" s="502"/>
      <c r="T51" s="193"/>
      <c r="U51" s="415"/>
      <c r="V51" s="415"/>
      <c r="W51" s="416"/>
      <c r="X51" s="193"/>
    </row>
    <row r="52" spans="1:24" ht="14.25" customHeight="1" outlineLevel="4">
      <c r="A52" s="269"/>
      <c r="B52" s="189" t="s">
        <v>557</v>
      </c>
      <c r="C52" s="194"/>
      <c r="D52" s="194"/>
      <c r="E52" s="194"/>
      <c r="F52" s="194"/>
      <c r="G52" s="194"/>
      <c r="H52" s="194"/>
      <c r="I52" s="194"/>
      <c r="J52" s="194"/>
      <c r="K52" s="194"/>
      <c r="L52" s="194"/>
      <c r="M52" s="194"/>
      <c r="N52" s="194"/>
      <c r="O52" s="194"/>
      <c r="P52" s="194"/>
      <c r="Q52" s="194">
        <v>0</v>
      </c>
      <c r="R52" s="194"/>
      <c r="S52" s="503">
        <v>0</v>
      </c>
      <c r="T52" s="194">
        <v>0</v>
      </c>
      <c r="U52" s="474">
        <v>0</v>
      </c>
      <c r="V52" s="474">
        <v>0</v>
      </c>
      <c r="W52" s="416">
        <v>0</v>
      </c>
      <c r="X52" s="194"/>
    </row>
    <row r="53" spans="1:24" ht="14.25" customHeight="1" outlineLevel="3">
      <c r="A53" s="285"/>
      <c r="B53" s="195"/>
      <c r="C53" s="196"/>
      <c r="D53" s="196"/>
      <c r="E53" s="196"/>
      <c r="F53" s="196"/>
      <c r="G53" s="196"/>
      <c r="H53" s="196"/>
      <c r="I53" s="196"/>
      <c r="J53" s="196"/>
      <c r="K53" s="196"/>
      <c r="L53" s="196"/>
      <c r="M53" s="196"/>
      <c r="N53" s="196"/>
      <c r="O53" s="196"/>
      <c r="P53" s="196"/>
      <c r="Q53" s="196"/>
      <c r="R53" s="196"/>
      <c r="S53" s="504"/>
      <c r="T53" s="196"/>
      <c r="U53" s="420"/>
      <c r="V53" s="420"/>
      <c r="W53" s="416"/>
      <c r="X53" s="196"/>
    </row>
    <row r="54" spans="1:24" outlineLevel="2">
      <c r="A54" s="268" t="s">
        <v>558</v>
      </c>
      <c r="B54" s="174" t="s">
        <v>559</v>
      </c>
      <c r="C54" s="187">
        <f>C55+C56+C68+C71+C74+C79+C82+C83+C84+C87+C89+C90+C91+C105+C67+C92+C96+C99+C98+C97+C103+C104+C100+C101+C88+C102</f>
        <v>111966</v>
      </c>
      <c r="D54" s="187">
        <f t="shared" ref="D54" si="65">D55+D56+D68+D71+D74+D79+D82+D83+D84+D87+D89+D90+D91+D105+D67+D92+D96+D99+D98+D97+D103+D104+D100+D101+D88+D102</f>
        <v>235962</v>
      </c>
      <c r="E54" s="187">
        <f>E55+E56+E68+E71+E74+E79+E82+E83+E84+E87+E89+E90+E91+E105+E67+E92+E96+E99+E98+E97+E103+E104+E100+E101+E88+E102</f>
        <v>185795</v>
      </c>
      <c r="F54" s="187">
        <f t="shared" ref="F54" si="66">F55+F56+F68+F71+F74+F79+F82+F83+F84+F87+F89+F90+F91+F105+F67+F92+F96+F99+F98+F97+F103+F104+F100+F101+F88+F102</f>
        <v>278765</v>
      </c>
      <c r="G54" s="187">
        <f>G55+G56+G68+G71+G74+G79+G82+G83+G84+G87+G89+G90+G91+G105+G67+G92+G96+G99+G98+G97+G103+G104+G100+G101+G88+G102</f>
        <v>223093</v>
      </c>
      <c r="H54" s="177">
        <f t="shared" si="3"/>
        <v>42803</v>
      </c>
      <c r="I54" s="177">
        <f t="shared" si="4"/>
        <v>1.18139785219654</v>
      </c>
      <c r="J54" s="177">
        <f t="shared" si="5"/>
        <v>92970</v>
      </c>
      <c r="K54" s="177">
        <f t="shared" si="6"/>
        <v>1.5003902150219328</v>
      </c>
      <c r="L54" s="187">
        <f t="shared" ref="L54:P54" si="67">L55+L56+L68+L71+L74+L79+L82+L83+L84+L87+L89+L90+L91+L105+L67+L92+L96+L99+L98+L97+L103+L104+L100+L101+L88+L102</f>
        <v>24797</v>
      </c>
      <c r="M54" s="187">
        <f t="shared" si="67"/>
        <v>47462</v>
      </c>
      <c r="N54" s="187">
        <f t="shared" si="67"/>
        <v>64906</v>
      </c>
      <c r="O54" s="187">
        <f t="shared" ref="O54" si="68">O55+O56+O68+O71+O74+O79+O82+O83+O84+O87+O89+O90+O91+O105+O67+O92+O96+O99+O98+O97+O103+O104+O100+O101+O88+O102</f>
        <v>254029</v>
      </c>
      <c r="P54" s="187">
        <f t="shared" si="67"/>
        <v>272080</v>
      </c>
      <c r="Q54" s="187">
        <v>250369</v>
      </c>
      <c r="R54" s="187">
        <f t="shared" ref="R54:X54" si="69">R55+R56+R68+R71+R74+R79+R82+R83+R84+R87+R89+R90+R91+R105+R67+R92+R96+R99+R98+R97+R103+R104+R100+R101+R88+R102</f>
        <v>309443</v>
      </c>
      <c r="S54" s="187">
        <f>S55+S56+S68+S71+S74+S79+S82+S83+S84+S87+S89+S90+S91+S105+S67+S92+S96+S99+S98+S97+S103+S104+S100+S101+S88+S102</f>
        <v>412624</v>
      </c>
      <c r="T54" s="187">
        <f t="shared" si="69"/>
        <v>448024</v>
      </c>
      <c r="U54" s="187">
        <v>165</v>
      </c>
      <c r="V54" s="187">
        <v>33739</v>
      </c>
      <c r="W54" s="187">
        <v>78669</v>
      </c>
      <c r="X54" s="187">
        <f t="shared" si="69"/>
        <v>345139</v>
      </c>
    </row>
    <row r="55" spans="1:24" ht="31.5" outlineLevel="3">
      <c r="A55" s="269" t="s">
        <v>560</v>
      </c>
      <c r="B55" s="182" t="s">
        <v>561</v>
      </c>
      <c r="C55" s="116">
        <v>1213</v>
      </c>
      <c r="D55" s="116">
        <v>7000</v>
      </c>
      <c r="E55" s="116">
        <v>2867</v>
      </c>
      <c r="F55" s="116">
        <v>11218</v>
      </c>
      <c r="G55" s="116">
        <v>5056</v>
      </c>
      <c r="H55" s="116">
        <v>11221</v>
      </c>
      <c r="I55" s="116">
        <v>11222</v>
      </c>
      <c r="J55" s="116">
        <v>11223</v>
      </c>
      <c r="K55" s="116">
        <v>11224</v>
      </c>
      <c r="L55" s="116">
        <v>335</v>
      </c>
      <c r="M55" s="116">
        <v>1056</v>
      </c>
      <c r="N55" s="116">
        <v>1574</v>
      </c>
      <c r="O55" s="415">
        <v>5531</v>
      </c>
      <c r="P55" s="116">
        <v>5480</v>
      </c>
      <c r="Q55" s="116">
        <v>2997</v>
      </c>
      <c r="R55" s="116">
        <v>5863</v>
      </c>
      <c r="S55" s="456">
        <v>5863</v>
      </c>
      <c r="T55" s="116">
        <v>6004</v>
      </c>
      <c r="U55" s="416">
        <v>6</v>
      </c>
      <c r="V55" s="416">
        <v>392</v>
      </c>
      <c r="W55" s="416">
        <v>905</v>
      </c>
      <c r="X55" s="116">
        <v>6713</v>
      </c>
    </row>
    <row r="56" spans="1:24" outlineLevel="3">
      <c r="A56" s="269" t="s">
        <v>562</v>
      </c>
      <c r="B56" s="188" t="s">
        <v>541</v>
      </c>
      <c r="C56" s="117">
        <f>C57+C58+C59+C61+C62</f>
        <v>33806</v>
      </c>
      <c r="D56" s="117">
        <f>D57+D58+D59+D61+D62</f>
        <v>116450</v>
      </c>
      <c r="E56" s="117">
        <f t="shared" ref="E56:G56" si="70">E57+E58+E59+E61+E62</f>
        <v>59962</v>
      </c>
      <c r="F56" s="117">
        <f t="shared" si="70"/>
        <v>126172</v>
      </c>
      <c r="G56" s="117">
        <f t="shared" si="70"/>
        <v>112910</v>
      </c>
      <c r="H56" s="117">
        <f t="shared" ref="H56:K57" si="71">H57+H58+H59+H61</f>
        <v>961</v>
      </c>
      <c r="I56" s="117">
        <v>0</v>
      </c>
      <c r="J56" s="117">
        <f t="shared" si="71"/>
        <v>6904</v>
      </c>
      <c r="K56" s="117">
        <v>0</v>
      </c>
      <c r="L56" s="117">
        <f t="shared" ref="L56" si="72">L57+L58+L59+L61+L62</f>
        <v>14189</v>
      </c>
      <c r="M56" s="117">
        <f t="shared" ref="M56" si="73">M57+M58+M59+M61+M62</f>
        <v>24579</v>
      </c>
      <c r="N56" s="117">
        <f t="shared" ref="N56" si="74">N57+N58+N59+N61+N62</f>
        <v>33438</v>
      </c>
      <c r="O56" s="416">
        <f>O57+O62+O63</f>
        <v>101414</v>
      </c>
      <c r="P56" s="117">
        <f t="shared" ref="P56" si="75">P57+P58+P59+P61+P62</f>
        <v>127520</v>
      </c>
      <c r="Q56" s="117">
        <v>71295</v>
      </c>
      <c r="R56" s="117">
        <f t="shared" ref="R56:X56" si="76">R57+R58+R59+R61+R62</f>
        <v>141601</v>
      </c>
      <c r="S56" s="117">
        <f>S57+S58+S59+S61+S62</f>
        <v>141601</v>
      </c>
      <c r="T56" s="117">
        <f t="shared" si="76"/>
        <v>182020</v>
      </c>
      <c r="U56" s="117">
        <v>87</v>
      </c>
      <c r="V56" s="117">
        <v>8062</v>
      </c>
      <c r="W56" s="117">
        <v>18667</v>
      </c>
      <c r="X56" s="117">
        <f t="shared" si="76"/>
        <v>158555</v>
      </c>
    </row>
    <row r="57" spans="1:24" outlineLevel="4">
      <c r="A57" s="269" t="s">
        <v>563</v>
      </c>
      <c r="B57" s="190" t="s">
        <v>263</v>
      </c>
      <c r="C57" s="286">
        <v>30286</v>
      </c>
      <c r="D57" s="286">
        <v>104907</v>
      </c>
      <c r="E57" s="286">
        <v>54362</v>
      </c>
      <c r="F57" s="286">
        <v>113668</v>
      </c>
      <c r="G57" s="286">
        <v>101721</v>
      </c>
      <c r="H57" s="117">
        <f t="shared" si="71"/>
        <v>961</v>
      </c>
      <c r="I57" s="117">
        <f t="shared" si="71"/>
        <v>1.0832539201247509</v>
      </c>
      <c r="J57" s="117">
        <f t="shared" si="71"/>
        <v>6904</v>
      </c>
      <c r="K57" s="117">
        <f t="shared" si="71"/>
        <v>2.2328571428571427</v>
      </c>
      <c r="L57" s="115">
        <v>12845</v>
      </c>
      <c r="M57" s="115">
        <v>22156</v>
      </c>
      <c r="N57" s="115">
        <v>30138</v>
      </c>
      <c r="O57" s="417">
        <v>92813</v>
      </c>
      <c r="P57" s="116">
        <v>114093</v>
      </c>
      <c r="Q57" s="116">
        <v>64912</v>
      </c>
      <c r="R57" s="116">
        <v>125679</v>
      </c>
      <c r="S57" s="456">
        <v>125679</v>
      </c>
      <c r="T57" s="116">
        <v>157855</v>
      </c>
      <c r="U57" s="417">
        <v>75</v>
      </c>
      <c r="V57" s="417">
        <v>6950</v>
      </c>
      <c r="W57" s="416">
        <v>16092</v>
      </c>
      <c r="X57" s="116">
        <v>139768</v>
      </c>
    </row>
    <row r="58" spans="1:24" outlineLevel="4">
      <c r="A58" s="269" t="s">
        <v>564</v>
      </c>
      <c r="B58" s="190" t="s">
        <v>544</v>
      </c>
      <c r="C58" s="115"/>
      <c r="D58" s="115"/>
      <c r="E58" s="115"/>
      <c r="F58" s="115"/>
      <c r="G58" s="115"/>
      <c r="H58" s="115"/>
      <c r="I58" s="115"/>
      <c r="J58" s="115"/>
      <c r="K58" s="115"/>
      <c r="L58" s="115"/>
      <c r="M58" s="115"/>
      <c r="N58" s="115"/>
      <c r="O58" s="418"/>
      <c r="P58" s="115"/>
      <c r="Q58" s="115">
        <v>64912</v>
      </c>
      <c r="R58" s="115"/>
      <c r="S58" s="501"/>
      <c r="T58" s="115"/>
      <c r="U58" s="416">
        <v>75</v>
      </c>
      <c r="V58" s="416">
        <v>6950</v>
      </c>
      <c r="W58" s="416">
        <v>16092</v>
      </c>
      <c r="X58" s="115"/>
    </row>
    <row r="59" spans="1:24" ht="14.25" customHeight="1" outlineLevel="4">
      <c r="A59" s="269" t="s">
        <v>565</v>
      </c>
      <c r="B59" s="190" t="s">
        <v>546</v>
      </c>
      <c r="C59" s="115"/>
      <c r="D59" s="115"/>
      <c r="E59" s="115"/>
      <c r="F59" s="115"/>
      <c r="G59" s="115"/>
      <c r="H59" s="115"/>
      <c r="I59" s="115"/>
      <c r="J59" s="115"/>
      <c r="K59" s="115"/>
      <c r="L59" s="115"/>
      <c r="M59" s="115"/>
      <c r="N59" s="115"/>
      <c r="O59" s="418"/>
      <c r="P59" s="115"/>
      <c r="Q59" s="115"/>
      <c r="R59" s="115"/>
      <c r="S59" s="501">
        <v>0</v>
      </c>
      <c r="T59" s="115">
        <v>0</v>
      </c>
      <c r="U59" s="416">
        <v>0</v>
      </c>
      <c r="V59" s="416">
        <v>0</v>
      </c>
      <c r="W59" s="416">
        <v>0</v>
      </c>
      <c r="X59" s="115"/>
    </row>
    <row r="60" spans="1:24" ht="14.25" customHeight="1" outlineLevel="4">
      <c r="A60" s="269" t="s">
        <v>566</v>
      </c>
      <c r="B60" s="190" t="s">
        <v>548</v>
      </c>
      <c r="C60" s="115"/>
      <c r="D60" s="115"/>
      <c r="E60" s="115"/>
      <c r="F60" s="115"/>
      <c r="G60" s="115"/>
      <c r="H60" s="115"/>
      <c r="I60" s="115"/>
      <c r="J60" s="115"/>
      <c r="K60" s="115"/>
      <c r="L60" s="115"/>
      <c r="M60" s="115"/>
      <c r="N60" s="115"/>
      <c r="O60" s="418"/>
      <c r="P60" s="115"/>
      <c r="Q60" s="115"/>
      <c r="R60" s="115"/>
      <c r="S60" s="501">
        <v>0</v>
      </c>
      <c r="T60" s="115">
        <v>0</v>
      </c>
      <c r="U60" s="416">
        <v>0</v>
      </c>
      <c r="V60" s="416">
        <v>0</v>
      </c>
      <c r="W60" s="416">
        <v>0</v>
      </c>
      <c r="X60" s="115"/>
    </row>
    <row r="61" spans="1:24" ht="14.25" customHeight="1" outlineLevel="4">
      <c r="A61" s="269" t="s">
        <v>567</v>
      </c>
      <c r="B61" s="192" t="s">
        <v>550</v>
      </c>
      <c r="C61" s="283"/>
      <c r="D61" s="283"/>
      <c r="E61" s="283"/>
      <c r="F61" s="283"/>
      <c r="G61" s="283"/>
      <c r="H61" s="117"/>
      <c r="I61" s="287"/>
      <c r="J61" s="117"/>
      <c r="K61" s="287"/>
      <c r="L61" s="288"/>
      <c r="M61" s="288"/>
      <c r="N61" s="288"/>
      <c r="O61" s="418"/>
      <c r="P61" s="116"/>
      <c r="Q61" s="116"/>
      <c r="R61" s="116"/>
      <c r="S61" s="456">
        <v>0</v>
      </c>
      <c r="T61" s="116">
        <v>0</v>
      </c>
      <c r="U61" s="416">
        <v>0</v>
      </c>
      <c r="V61" s="416">
        <v>0</v>
      </c>
      <c r="W61" s="416">
        <v>0</v>
      </c>
      <c r="X61" s="116"/>
    </row>
    <row r="62" spans="1:24" ht="31.5" outlineLevel="4">
      <c r="A62" s="269" t="s">
        <v>568</v>
      </c>
      <c r="B62" s="189" t="s">
        <v>552</v>
      </c>
      <c r="C62" s="193">
        <v>3520</v>
      </c>
      <c r="D62" s="193">
        <v>11543</v>
      </c>
      <c r="E62" s="193">
        <v>5600</v>
      </c>
      <c r="F62" s="193">
        <v>12504</v>
      </c>
      <c r="G62" s="193">
        <v>11189</v>
      </c>
      <c r="H62" s="193">
        <f t="shared" si="3"/>
        <v>961</v>
      </c>
      <c r="I62" s="193">
        <f t="shared" si="4"/>
        <v>1.0832539201247509</v>
      </c>
      <c r="J62" s="193">
        <f t="shared" si="5"/>
        <v>6904</v>
      </c>
      <c r="K62" s="193">
        <f t="shared" si="6"/>
        <v>2.2328571428571427</v>
      </c>
      <c r="L62" s="193">
        <v>1344</v>
      </c>
      <c r="M62" s="193">
        <v>2423</v>
      </c>
      <c r="N62" s="193">
        <v>3300</v>
      </c>
      <c r="O62" s="419">
        <v>8601</v>
      </c>
      <c r="P62" s="193">
        <v>13427</v>
      </c>
      <c r="Q62" s="422">
        <v>6383</v>
      </c>
      <c r="R62" s="422">
        <v>15922</v>
      </c>
      <c r="S62" s="505">
        <v>15922</v>
      </c>
      <c r="T62" s="422">
        <v>24165</v>
      </c>
      <c r="U62" s="481">
        <v>12</v>
      </c>
      <c r="V62" s="481">
        <v>1112</v>
      </c>
      <c r="W62" s="481">
        <v>2575</v>
      </c>
      <c r="X62" s="193">
        <v>18787</v>
      </c>
    </row>
    <row r="63" spans="1:24" outlineLevel="4">
      <c r="A63" s="269" t="s">
        <v>569</v>
      </c>
      <c r="B63" s="189" t="s">
        <v>554</v>
      </c>
      <c r="C63" s="193"/>
      <c r="D63" s="193"/>
      <c r="E63" s="193"/>
      <c r="F63" s="193"/>
      <c r="G63" s="193"/>
      <c r="H63" s="193"/>
      <c r="I63" s="193"/>
      <c r="J63" s="193"/>
      <c r="K63" s="193"/>
      <c r="L63" s="193"/>
      <c r="M63" s="193"/>
      <c r="N63" s="193"/>
      <c r="O63" s="418"/>
      <c r="P63" s="193"/>
      <c r="Q63" s="193"/>
      <c r="R63" s="193"/>
      <c r="S63" s="502">
        <v>0</v>
      </c>
      <c r="T63" s="193">
        <v>0</v>
      </c>
      <c r="U63" s="416">
        <v>0</v>
      </c>
      <c r="V63" s="416">
        <v>0</v>
      </c>
      <c r="W63" s="416">
        <v>0</v>
      </c>
      <c r="X63" s="193"/>
    </row>
    <row r="64" spans="1:24" outlineLevel="4">
      <c r="A64" s="269"/>
      <c r="B64" s="189" t="s">
        <v>555</v>
      </c>
      <c r="C64" s="193">
        <v>69</v>
      </c>
      <c r="D64" s="193">
        <v>71</v>
      </c>
      <c r="E64" s="193">
        <v>62</v>
      </c>
      <c r="F64" s="193">
        <v>70</v>
      </c>
      <c r="G64" s="193">
        <v>62</v>
      </c>
      <c r="H64" s="193"/>
      <c r="I64" s="193"/>
      <c r="J64" s="193"/>
      <c r="K64" s="193"/>
      <c r="L64" s="193">
        <v>70</v>
      </c>
      <c r="M64" s="193">
        <v>70</v>
      </c>
      <c r="N64" s="193">
        <v>70</v>
      </c>
      <c r="O64" s="193">
        <v>60</v>
      </c>
      <c r="P64" s="193">
        <v>65</v>
      </c>
      <c r="Q64" s="193">
        <v>53</v>
      </c>
      <c r="R64" s="193">
        <v>66</v>
      </c>
      <c r="S64" s="502">
        <v>53</v>
      </c>
      <c r="T64" s="193">
        <v>66</v>
      </c>
      <c r="U64" s="193">
        <v>66</v>
      </c>
      <c r="V64" s="193">
        <v>66</v>
      </c>
      <c r="W64" s="193">
        <v>66</v>
      </c>
      <c r="X64" s="193">
        <v>68</v>
      </c>
    </row>
    <row r="65" spans="1:24" outlineLevel="4">
      <c r="A65" s="269"/>
      <c r="B65" s="189" t="s">
        <v>556</v>
      </c>
      <c r="C65" s="193"/>
      <c r="D65" s="193"/>
      <c r="E65" s="193"/>
      <c r="F65" s="193"/>
      <c r="G65" s="193"/>
      <c r="H65" s="193"/>
      <c r="I65" s="193"/>
      <c r="J65" s="193"/>
      <c r="K65" s="193"/>
      <c r="L65" s="193"/>
      <c r="M65" s="193"/>
      <c r="N65" s="193"/>
      <c r="O65" s="193"/>
      <c r="P65" s="193"/>
      <c r="Q65" s="193"/>
      <c r="R65" s="193"/>
      <c r="S65" s="502"/>
      <c r="T65" s="193"/>
      <c r="U65" s="415"/>
      <c r="V65" s="415"/>
      <c r="W65" s="416"/>
      <c r="X65" s="193"/>
    </row>
    <row r="66" spans="1:24" ht="14.25" customHeight="1" outlineLevel="4">
      <c r="A66" s="269"/>
      <c r="B66" s="189" t="s">
        <v>557</v>
      </c>
      <c r="C66" s="194"/>
      <c r="D66" s="194"/>
      <c r="E66" s="194"/>
      <c r="F66" s="194"/>
      <c r="G66" s="194"/>
      <c r="H66" s="194"/>
      <c r="I66" s="194"/>
      <c r="J66" s="194"/>
      <c r="K66" s="194"/>
      <c r="L66" s="194"/>
      <c r="M66" s="194"/>
      <c r="N66" s="194"/>
      <c r="O66" s="194"/>
      <c r="P66" s="194"/>
      <c r="Q66" s="194">
        <v>0</v>
      </c>
      <c r="R66" s="194"/>
      <c r="S66" s="503">
        <v>0</v>
      </c>
      <c r="T66" s="194">
        <v>0</v>
      </c>
      <c r="U66" s="474">
        <v>0</v>
      </c>
      <c r="V66" s="474">
        <v>0</v>
      </c>
      <c r="W66" s="416">
        <v>0</v>
      </c>
      <c r="X66" s="194"/>
    </row>
    <row r="67" spans="1:24" ht="31.5" outlineLevel="4">
      <c r="A67" s="269" t="s">
        <v>570</v>
      </c>
      <c r="B67" s="182" t="s">
        <v>571</v>
      </c>
      <c r="C67" s="194"/>
      <c r="D67" s="194"/>
      <c r="E67" s="194"/>
      <c r="F67" s="194"/>
      <c r="G67" s="194"/>
      <c r="H67" s="194"/>
      <c r="I67" s="194"/>
      <c r="J67" s="194"/>
      <c r="K67" s="194"/>
      <c r="L67" s="194"/>
      <c r="M67" s="194"/>
      <c r="N67" s="194"/>
      <c r="O67" s="194"/>
      <c r="P67" s="194"/>
      <c r="Q67" s="194"/>
      <c r="R67" s="194"/>
      <c r="S67" s="503">
        <v>0</v>
      </c>
      <c r="T67" s="194">
        <v>0</v>
      </c>
      <c r="U67" s="416">
        <v>0</v>
      </c>
      <c r="V67" s="416">
        <v>0</v>
      </c>
      <c r="W67" s="416">
        <v>0</v>
      </c>
      <c r="X67" s="194"/>
    </row>
    <row r="68" spans="1:24" outlineLevel="3">
      <c r="A68" s="269" t="s">
        <v>572</v>
      </c>
      <c r="B68" s="188" t="s">
        <v>573</v>
      </c>
      <c r="C68" s="183">
        <f>C69+C70</f>
        <v>970</v>
      </c>
      <c r="D68" s="183">
        <f t="shared" ref="D68" si="77">D69+D70</f>
        <v>1000</v>
      </c>
      <c r="E68" s="183">
        <f>E69+E70</f>
        <v>242</v>
      </c>
      <c r="F68" s="183">
        <f t="shared" ref="F68:G68" si="78">F69+F70</f>
        <v>1000</v>
      </c>
      <c r="G68" s="183">
        <f t="shared" si="78"/>
        <v>925</v>
      </c>
      <c r="H68" s="183">
        <f t="shared" si="3"/>
        <v>0</v>
      </c>
      <c r="I68" s="183">
        <f t="shared" si="4"/>
        <v>1</v>
      </c>
      <c r="J68" s="183">
        <f t="shared" si="5"/>
        <v>758</v>
      </c>
      <c r="K68" s="183">
        <f t="shared" si="6"/>
        <v>4.1322314049586772</v>
      </c>
      <c r="L68" s="183">
        <f t="shared" ref="L68:P68" si="79">L69+L70</f>
        <v>50</v>
      </c>
      <c r="M68" s="183">
        <f t="shared" si="79"/>
        <v>69</v>
      </c>
      <c r="N68" s="183">
        <f t="shared" si="79"/>
        <v>336</v>
      </c>
      <c r="O68" s="416">
        <f>O69+O70</f>
        <v>925</v>
      </c>
      <c r="P68" s="183">
        <f t="shared" si="79"/>
        <v>658</v>
      </c>
      <c r="Q68" s="183">
        <v>222</v>
      </c>
      <c r="R68" s="183">
        <f t="shared" ref="R68:X68" si="80">R69+R70</f>
        <v>704</v>
      </c>
      <c r="S68" s="183">
        <f t="shared" si="80"/>
        <v>704</v>
      </c>
      <c r="T68" s="183">
        <f t="shared" si="80"/>
        <v>1022</v>
      </c>
      <c r="U68" s="183">
        <v>0</v>
      </c>
      <c r="V68" s="183">
        <v>180</v>
      </c>
      <c r="W68" s="183">
        <v>430</v>
      </c>
      <c r="X68" s="183">
        <f t="shared" si="80"/>
        <v>806</v>
      </c>
    </row>
    <row r="69" spans="1:24" outlineLevel="4">
      <c r="A69" s="269" t="s">
        <v>574</v>
      </c>
      <c r="B69" s="190" t="s">
        <v>575</v>
      </c>
      <c r="C69" s="118">
        <v>970</v>
      </c>
      <c r="D69" s="118">
        <v>1000</v>
      </c>
      <c r="E69" s="118">
        <v>242</v>
      </c>
      <c r="F69" s="118">
        <v>1000</v>
      </c>
      <c r="G69" s="118">
        <v>925</v>
      </c>
      <c r="H69" s="117">
        <f t="shared" si="3"/>
        <v>0</v>
      </c>
      <c r="I69" s="287">
        <f t="shared" si="4"/>
        <v>1</v>
      </c>
      <c r="J69" s="117">
        <f t="shared" si="5"/>
        <v>758</v>
      </c>
      <c r="K69" s="287">
        <f t="shared" si="6"/>
        <v>4.1322314049586772</v>
      </c>
      <c r="L69" s="119">
        <v>50</v>
      </c>
      <c r="M69" s="119">
        <v>69</v>
      </c>
      <c r="N69" s="119">
        <v>336</v>
      </c>
      <c r="O69" s="419">
        <v>925</v>
      </c>
      <c r="P69" s="116">
        <v>658</v>
      </c>
      <c r="Q69" s="116">
        <v>222</v>
      </c>
      <c r="R69" s="116">
        <v>704</v>
      </c>
      <c r="S69" s="456">
        <v>704</v>
      </c>
      <c r="T69" s="116">
        <v>1022</v>
      </c>
      <c r="U69" s="416">
        <v>0</v>
      </c>
      <c r="V69" s="416">
        <v>180</v>
      </c>
      <c r="W69" s="416">
        <v>430</v>
      </c>
      <c r="X69" s="116">
        <v>806</v>
      </c>
    </row>
    <row r="70" spans="1:24" outlineLevel="4">
      <c r="A70" s="269" t="s">
        <v>576</v>
      </c>
      <c r="B70" s="190" t="s">
        <v>577</v>
      </c>
      <c r="C70" s="193"/>
      <c r="D70" s="177"/>
      <c r="E70" s="193"/>
      <c r="F70" s="177"/>
      <c r="G70" s="177"/>
      <c r="H70" s="177"/>
      <c r="I70" s="177"/>
      <c r="J70" s="177"/>
      <c r="K70" s="177"/>
      <c r="L70" s="177"/>
      <c r="M70" s="177"/>
      <c r="N70" s="177"/>
      <c r="O70" s="419"/>
      <c r="P70" s="177"/>
      <c r="Q70" s="177"/>
      <c r="R70" s="177"/>
      <c r="S70" s="452">
        <v>0</v>
      </c>
      <c r="T70" s="177">
        <v>0</v>
      </c>
      <c r="U70" s="416">
        <v>0</v>
      </c>
      <c r="V70" s="416">
        <v>0</v>
      </c>
      <c r="W70" s="416">
        <v>0</v>
      </c>
      <c r="X70" s="177"/>
    </row>
    <row r="71" spans="1:24" outlineLevel="3">
      <c r="A71" s="269" t="s">
        <v>578</v>
      </c>
      <c r="B71" s="188" t="s">
        <v>579</v>
      </c>
      <c r="C71" s="183">
        <f>C72+C73</f>
        <v>4297</v>
      </c>
      <c r="D71" s="183">
        <f t="shared" ref="D71" si="81">D72+D73</f>
        <v>8500</v>
      </c>
      <c r="E71" s="183">
        <f>E72+E73</f>
        <v>4668</v>
      </c>
      <c r="F71" s="183">
        <f t="shared" ref="F71:G71" si="82">F72+F73</f>
        <v>7523</v>
      </c>
      <c r="G71" s="183">
        <f t="shared" si="82"/>
        <v>3779</v>
      </c>
      <c r="H71" s="183">
        <f t="shared" si="3"/>
        <v>-977</v>
      </c>
      <c r="I71" s="183">
        <f t="shared" si="4"/>
        <v>0.88505882352941179</v>
      </c>
      <c r="J71" s="183">
        <f t="shared" si="5"/>
        <v>2855</v>
      </c>
      <c r="K71" s="183">
        <f t="shared" si="6"/>
        <v>1.611610968294773</v>
      </c>
      <c r="L71" s="183">
        <f t="shared" ref="L71:P71" si="83">L72+L73</f>
        <v>275</v>
      </c>
      <c r="M71" s="183">
        <f t="shared" si="83"/>
        <v>567</v>
      </c>
      <c r="N71" s="183">
        <f t="shared" si="83"/>
        <v>1818</v>
      </c>
      <c r="O71" s="416">
        <f>O72+O73</f>
        <v>3960</v>
      </c>
      <c r="P71" s="183">
        <f t="shared" si="83"/>
        <v>4012</v>
      </c>
      <c r="Q71" s="183">
        <v>7593</v>
      </c>
      <c r="R71" s="183">
        <f t="shared" ref="R71:X71" si="84">R72+R73</f>
        <v>4292</v>
      </c>
      <c r="S71" s="183">
        <f t="shared" si="84"/>
        <v>24292</v>
      </c>
      <c r="T71" s="183">
        <f t="shared" si="84"/>
        <v>20325</v>
      </c>
      <c r="U71" s="183">
        <v>6</v>
      </c>
      <c r="V71" s="183">
        <v>757</v>
      </c>
      <c r="W71" s="183">
        <v>1926</v>
      </c>
      <c r="X71" s="183">
        <f t="shared" si="84"/>
        <v>4914</v>
      </c>
    </row>
    <row r="72" spans="1:24" ht="14.25" customHeight="1" outlineLevel="4">
      <c r="A72" s="269" t="s">
        <v>580</v>
      </c>
      <c r="B72" s="189" t="s">
        <v>581</v>
      </c>
      <c r="C72" s="289">
        <v>2829</v>
      </c>
      <c r="D72" s="289">
        <v>5500</v>
      </c>
      <c r="E72" s="289">
        <v>3860</v>
      </c>
      <c r="F72" s="289">
        <v>5035</v>
      </c>
      <c r="G72" s="289">
        <v>2379</v>
      </c>
      <c r="H72" s="117">
        <f t="shared" si="3"/>
        <v>-465</v>
      </c>
      <c r="I72" s="287">
        <f t="shared" si="4"/>
        <v>0.91545454545454541</v>
      </c>
      <c r="J72" s="117">
        <f t="shared" si="5"/>
        <v>1175</v>
      </c>
      <c r="K72" s="287">
        <f t="shared" si="6"/>
        <v>1.3044041450777202</v>
      </c>
      <c r="L72" s="118">
        <v>275</v>
      </c>
      <c r="M72" s="118">
        <v>415</v>
      </c>
      <c r="N72" s="118">
        <v>1498</v>
      </c>
      <c r="O72" s="419">
        <v>2570</v>
      </c>
      <c r="P72" s="116">
        <v>2521</v>
      </c>
      <c r="Q72" s="116">
        <v>6588</v>
      </c>
      <c r="R72" s="116">
        <v>2697</v>
      </c>
      <c r="S72" s="456">
        <v>2697</v>
      </c>
      <c r="T72" s="116">
        <v>18618</v>
      </c>
      <c r="U72" s="416">
        <v>6</v>
      </c>
      <c r="V72" s="416">
        <v>532</v>
      </c>
      <c r="W72" s="416">
        <v>1268</v>
      </c>
      <c r="X72" s="116">
        <v>3088</v>
      </c>
    </row>
    <row r="73" spans="1:24" ht="14.25" customHeight="1" outlineLevel="4">
      <c r="A73" s="269" t="s">
        <v>582</v>
      </c>
      <c r="B73" s="189" t="s">
        <v>583</v>
      </c>
      <c r="C73" s="289">
        <v>1468</v>
      </c>
      <c r="D73" s="289">
        <v>3000</v>
      </c>
      <c r="E73" s="289">
        <v>808</v>
      </c>
      <c r="F73" s="289">
        <v>2488</v>
      </c>
      <c r="G73" s="289">
        <v>1400</v>
      </c>
      <c r="H73" s="117">
        <f t="shared" si="3"/>
        <v>-512</v>
      </c>
      <c r="I73" s="287">
        <f t="shared" si="4"/>
        <v>0.82933333333333337</v>
      </c>
      <c r="J73" s="117">
        <f t="shared" si="5"/>
        <v>1680</v>
      </c>
      <c r="K73" s="287">
        <f t="shared" si="6"/>
        <v>3.0792079207920793</v>
      </c>
      <c r="L73" s="118">
        <v>0</v>
      </c>
      <c r="M73" s="118">
        <v>152</v>
      </c>
      <c r="N73" s="118">
        <v>320</v>
      </c>
      <c r="O73" s="419">
        <v>1390</v>
      </c>
      <c r="P73" s="116">
        <v>1491</v>
      </c>
      <c r="Q73" s="116">
        <v>1005</v>
      </c>
      <c r="R73" s="116">
        <v>1595</v>
      </c>
      <c r="S73" s="456">
        <v>21595</v>
      </c>
      <c r="T73" s="116">
        <v>1707</v>
      </c>
      <c r="U73" s="416">
        <v>0</v>
      </c>
      <c r="V73" s="416">
        <v>225</v>
      </c>
      <c r="W73" s="416">
        <v>658</v>
      </c>
      <c r="X73" s="116">
        <v>1826</v>
      </c>
    </row>
    <row r="74" spans="1:24" outlineLevel="3">
      <c r="A74" s="269" t="s">
        <v>584</v>
      </c>
      <c r="B74" s="188" t="s">
        <v>585</v>
      </c>
      <c r="C74" s="183">
        <f>C75+C76+C77+C78</f>
        <v>5046</v>
      </c>
      <c r="D74" s="183">
        <f t="shared" ref="D74" si="85">D75+D76+D77+D78</f>
        <v>8450</v>
      </c>
      <c r="E74" s="183">
        <f>E75+E76+E77+E78</f>
        <v>6576</v>
      </c>
      <c r="F74" s="183">
        <f t="shared" ref="F74:G74" si="86">F75+F76+F77+F78</f>
        <v>10205</v>
      </c>
      <c r="G74" s="183">
        <f t="shared" si="86"/>
        <v>10131</v>
      </c>
      <c r="H74" s="183">
        <f t="shared" si="3"/>
        <v>1755</v>
      </c>
      <c r="I74" s="183">
        <f t="shared" si="4"/>
        <v>1.2076923076923076</v>
      </c>
      <c r="J74" s="183">
        <f t="shared" si="5"/>
        <v>3629</v>
      </c>
      <c r="K74" s="183">
        <f t="shared" si="6"/>
        <v>1.5518552311435523</v>
      </c>
      <c r="L74" s="183">
        <f t="shared" ref="L74:P74" si="87">L75+L76+L77+L78</f>
        <v>1788</v>
      </c>
      <c r="M74" s="183">
        <f t="shared" si="87"/>
        <v>2241</v>
      </c>
      <c r="N74" s="183">
        <f t="shared" si="87"/>
        <v>3496</v>
      </c>
      <c r="O74" s="416">
        <f>O75+O76+O77+O78</f>
        <v>8001</v>
      </c>
      <c r="P74" s="183">
        <f t="shared" si="87"/>
        <v>10846</v>
      </c>
      <c r="Q74" s="183">
        <v>6985</v>
      </c>
      <c r="R74" s="183">
        <f t="shared" ref="R74:X74" si="88">R75+R76+R77+R78</f>
        <v>11604</v>
      </c>
      <c r="S74" s="183">
        <f t="shared" si="88"/>
        <v>11604</v>
      </c>
      <c r="T74" s="183">
        <f t="shared" si="88"/>
        <v>12418</v>
      </c>
      <c r="U74" s="183">
        <v>15</v>
      </c>
      <c r="V74" s="183">
        <v>702</v>
      </c>
      <c r="W74" s="183">
        <v>1613</v>
      </c>
      <c r="X74" s="183">
        <f t="shared" si="88"/>
        <v>13286</v>
      </c>
    </row>
    <row r="75" spans="1:24" ht="14.25" customHeight="1" outlineLevel="4">
      <c r="A75" s="269" t="s">
        <v>586</v>
      </c>
      <c r="B75" s="189" t="s">
        <v>587</v>
      </c>
      <c r="C75" s="118">
        <v>2212</v>
      </c>
      <c r="D75" s="118">
        <v>4000</v>
      </c>
      <c r="E75" s="118">
        <v>2571</v>
      </c>
      <c r="F75" s="118">
        <v>4173</v>
      </c>
      <c r="G75" s="118">
        <v>4173</v>
      </c>
      <c r="H75" s="117">
        <f t="shared" si="3"/>
        <v>173</v>
      </c>
      <c r="I75" s="287">
        <f t="shared" si="4"/>
        <v>1.04325</v>
      </c>
      <c r="J75" s="117">
        <f t="shared" si="5"/>
        <v>1602</v>
      </c>
      <c r="K75" s="287">
        <f t="shared" si="6"/>
        <v>1.6231038506417736</v>
      </c>
      <c r="L75" s="119">
        <v>466</v>
      </c>
      <c r="M75" s="119">
        <v>733</v>
      </c>
      <c r="N75" s="119">
        <v>1229</v>
      </c>
      <c r="O75" s="419">
        <v>3068</v>
      </c>
      <c r="P75" s="116">
        <v>4468</v>
      </c>
      <c r="Q75" s="116">
        <v>3260</v>
      </c>
      <c r="R75" s="116">
        <v>4780</v>
      </c>
      <c r="S75" s="456">
        <v>4780</v>
      </c>
      <c r="T75" s="116">
        <v>5712</v>
      </c>
      <c r="U75" s="416">
        <v>6</v>
      </c>
      <c r="V75" s="416">
        <v>321</v>
      </c>
      <c r="W75" s="416">
        <v>739</v>
      </c>
      <c r="X75" s="116">
        <v>5473</v>
      </c>
    </row>
    <row r="76" spans="1:24" ht="14.25" customHeight="1" outlineLevel="4">
      <c r="A76" s="269" t="s">
        <v>588</v>
      </c>
      <c r="B76" s="189" t="s">
        <v>589</v>
      </c>
      <c r="C76" s="118">
        <v>2566</v>
      </c>
      <c r="D76" s="118">
        <v>3900</v>
      </c>
      <c r="E76" s="118">
        <v>3796</v>
      </c>
      <c r="F76" s="118">
        <v>5652</v>
      </c>
      <c r="G76" s="118">
        <v>5652</v>
      </c>
      <c r="H76" s="117">
        <f t="shared" ref="H76" si="89">F76-D76</f>
        <v>1752</v>
      </c>
      <c r="I76" s="287">
        <f t="shared" ref="I76" si="90">F76/D76</f>
        <v>1.4492307692307693</v>
      </c>
      <c r="J76" s="117">
        <f t="shared" ref="J76" si="91">F76-E76</f>
        <v>1856</v>
      </c>
      <c r="K76" s="287">
        <f t="shared" ref="K76" si="92">F76/E76</f>
        <v>1.4889357218124342</v>
      </c>
      <c r="L76" s="119">
        <v>1277</v>
      </c>
      <c r="M76" s="119">
        <v>1451</v>
      </c>
      <c r="N76" s="119">
        <v>2086</v>
      </c>
      <c r="O76" s="419">
        <v>4643</v>
      </c>
      <c r="P76" s="116">
        <v>6051</v>
      </c>
      <c r="Q76" s="116">
        <v>3398</v>
      </c>
      <c r="R76" s="116">
        <v>6474</v>
      </c>
      <c r="S76" s="456">
        <v>6474</v>
      </c>
      <c r="T76" s="116">
        <v>6225</v>
      </c>
      <c r="U76" s="416">
        <v>6</v>
      </c>
      <c r="V76" s="416">
        <v>341</v>
      </c>
      <c r="W76" s="416">
        <v>786</v>
      </c>
      <c r="X76" s="116">
        <v>7412</v>
      </c>
    </row>
    <row r="77" spans="1:24" ht="14.25" customHeight="1" outlineLevel="4">
      <c r="A77" s="269" t="s">
        <v>590</v>
      </c>
      <c r="B77" s="189" t="s">
        <v>591</v>
      </c>
      <c r="C77" s="118">
        <v>268</v>
      </c>
      <c r="D77" s="118">
        <v>550</v>
      </c>
      <c r="E77" s="118">
        <v>209</v>
      </c>
      <c r="F77" s="118">
        <v>380</v>
      </c>
      <c r="G77" s="118">
        <v>306</v>
      </c>
      <c r="H77" s="117">
        <f>F77-D77</f>
        <v>-170</v>
      </c>
      <c r="I77" s="287">
        <f>F77/D77</f>
        <v>0.69090909090909092</v>
      </c>
      <c r="J77" s="117">
        <f>F77-E77</f>
        <v>171</v>
      </c>
      <c r="K77" s="287">
        <f>F77/E77</f>
        <v>1.8181818181818181</v>
      </c>
      <c r="L77" s="119">
        <v>45</v>
      </c>
      <c r="M77" s="119">
        <v>57</v>
      </c>
      <c r="N77" s="119">
        <v>181</v>
      </c>
      <c r="O77" s="419">
        <v>290</v>
      </c>
      <c r="P77" s="116">
        <v>327</v>
      </c>
      <c r="Q77" s="116">
        <v>327</v>
      </c>
      <c r="R77" s="116">
        <v>350</v>
      </c>
      <c r="S77" s="456">
        <v>350</v>
      </c>
      <c r="T77" s="116">
        <v>481</v>
      </c>
      <c r="U77" s="416">
        <v>3</v>
      </c>
      <c r="V77" s="416">
        <v>40</v>
      </c>
      <c r="W77" s="416">
        <v>88</v>
      </c>
      <c r="X77" s="116">
        <v>401</v>
      </c>
    </row>
    <row r="78" spans="1:24" ht="14.25" customHeight="1" outlineLevel="4">
      <c r="A78" s="269" t="s">
        <v>592</v>
      </c>
      <c r="B78" s="189" t="s">
        <v>504</v>
      </c>
      <c r="C78" s="193"/>
      <c r="D78" s="197"/>
      <c r="E78" s="193"/>
      <c r="F78" s="197"/>
      <c r="G78" s="197"/>
      <c r="H78" s="197"/>
      <c r="I78" s="197"/>
      <c r="J78" s="197"/>
      <c r="K78" s="197"/>
      <c r="L78" s="197"/>
      <c r="M78" s="197"/>
      <c r="N78" s="197"/>
      <c r="O78" s="419"/>
      <c r="P78" s="197"/>
      <c r="Q78" s="197"/>
      <c r="R78" s="197"/>
      <c r="S78" s="506">
        <v>0</v>
      </c>
      <c r="T78" s="197">
        <v>0</v>
      </c>
      <c r="U78" s="416">
        <v>0</v>
      </c>
      <c r="V78" s="416">
        <v>0</v>
      </c>
      <c r="W78" s="416">
        <v>0</v>
      </c>
      <c r="X78" s="197"/>
    </row>
    <row r="79" spans="1:24" ht="14.25" customHeight="1" outlineLevel="3">
      <c r="A79" s="269" t="s">
        <v>593</v>
      </c>
      <c r="B79" s="188" t="s">
        <v>594</v>
      </c>
      <c r="C79" s="193">
        <f>C81+C80</f>
        <v>10457</v>
      </c>
      <c r="D79" s="193">
        <f t="shared" ref="D79" si="93">D81+D80</f>
        <v>8000</v>
      </c>
      <c r="E79" s="193">
        <f>E81+E80</f>
        <v>15962</v>
      </c>
      <c r="F79" s="193">
        <f t="shared" ref="F79:G79" si="94">F81+F80</f>
        <v>12000</v>
      </c>
      <c r="G79" s="193">
        <f t="shared" si="94"/>
        <v>12000</v>
      </c>
      <c r="H79" s="193">
        <f t="shared" ref="H79:H109" si="95">F79-D79</f>
        <v>4000</v>
      </c>
      <c r="I79" s="193">
        <f t="shared" ref="I79:I107" si="96">F79/D79</f>
        <v>1.5</v>
      </c>
      <c r="J79" s="193">
        <f t="shared" ref="J79:J109" si="97">F79-E79</f>
        <v>-3962</v>
      </c>
      <c r="K79" s="193">
        <f t="shared" ref="K79:K107" si="98">F79/E79</f>
        <v>0.75178549054003263</v>
      </c>
      <c r="L79" s="193">
        <f t="shared" ref="L79:P79" si="99">L81+L80</f>
        <v>0</v>
      </c>
      <c r="M79" s="193">
        <f t="shared" si="99"/>
        <v>0</v>
      </c>
      <c r="N79" s="193">
        <f t="shared" si="99"/>
        <v>0</v>
      </c>
      <c r="O79" s="420">
        <f>O81+O80</f>
        <v>0</v>
      </c>
      <c r="P79" s="193">
        <f t="shared" si="99"/>
        <v>16000</v>
      </c>
      <c r="Q79" s="193">
        <v>12157</v>
      </c>
      <c r="R79" s="193">
        <f t="shared" ref="R79:X79" si="100">R81+R80</f>
        <v>17420</v>
      </c>
      <c r="S79" s="193">
        <f t="shared" si="100"/>
        <v>17420</v>
      </c>
      <c r="T79" s="193">
        <f t="shared" si="100"/>
        <v>16488</v>
      </c>
      <c r="U79" s="193">
        <v>0</v>
      </c>
      <c r="V79" s="193">
        <v>800</v>
      </c>
      <c r="W79" s="193">
        <v>1800</v>
      </c>
      <c r="X79" s="193">
        <f t="shared" si="100"/>
        <v>19670</v>
      </c>
    </row>
    <row r="80" spans="1:24" ht="14.25" customHeight="1" outlineLevel="4">
      <c r="A80" s="269" t="s">
        <v>595</v>
      </c>
      <c r="B80" s="189" t="s">
        <v>596</v>
      </c>
      <c r="C80" s="118">
        <v>10457</v>
      </c>
      <c r="D80" s="118">
        <v>8000</v>
      </c>
      <c r="E80" s="118">
        <v>15962</v>
      </c>
      <c r="F80" s="118">
        <v>12000</v>
      </c>
      <c r="G80" s="118">
        <v>12000</v>
      </c>
      <c r="H80" s="116">
        <v>12000</v>
      </c>
      <c r="I80" s="116">
        <v>12000</v>
      </c>
      <c r="J80" s="116">
        <v>12000</v>
      </c>
      <c r="K80" s="116">
        <v>12000</v>
      </c>
      <c r="L80" s="120"/>
      <c r="M80" s="120"/>
      <c r="N80" s="120"/>
      <c r="O80" s="419"/>
      <c r="P80" s="116">
        <v>16000</v>
      </c>
      <c r="Q80" s="116">
        <v>12157</v>
      </c>
      <c r="R80" s="116">
        <v>17420</v>
      </c>
      <c r="S80" s="456">
        <v>17420</v>
      </c>
      <c r="T80" s="116">
        <v>16488</v>
      </c>
      <c r="U80" s="416">
        <v>0</v>
      </c>
      <c r="V80" s="416">
        <v>800</v>
      </c>
      <c r="W80" s="416">
        <v>1800</v>
      </c>
      <c r="X80" s="120">
        <v>19670</v>
      </c>
    </row>
    <row r="81" spans="1:24" ht="14.25" customHeight="1" outlineLevel="4">
      <c r="A81" s="269" t="s">
        <v>597</v>
      </c>
      <c r="B81" s="189" t="s">
        <v>598</v>
      </c>
      <c r="C81" s="193"/>
      <c r="D81" s="197"/>
      <c r="E81" s="193"/>
      <c r="F81" s="197"/>
      <c r="G81" s="197"/>
      <c r="H81" s="197"/>
      <c r="I81" s="197"/>
      <c r="J81" s="197"/>
      <c r="K81" s="197"/>
      <c r="L81" s="197"/>
      <c r="M81" s="197"/>
      <c r="N81" s="197"/>
      <c r="O81" s="419"/>
      <c r="P81" s="197"/>
      <c r="Q81" s="197"/>
      <c r="R81" s="197"/>
      <c r="S81" s="506">
        <v>0</v>
      </c>
      <c r="T81" s="197">
        <v>0</v>
      </c>
      <c r="U81" s="416">
        <v>0</v>
      </c>
      <c r="V81" s="416">
        <v>0</v>
      </c>
      <c r="W81" s="416">
        <v>0</v>
      </c>
      <c r="X81" s="197"/>
    </row>
    <row r="82" spans="1:24" ht="31.5" outlineLevel="3">
      <c r="A82" s="269" t="s">
        <v>599</v>
      </c>
      <c r="B82" s="182" t="s">
        <v>600</v>
      </c>
      <c r="C82" s="288">
        <v>61</v>
      </c>
      <c r="D82" s="288">
        <v>1000</v>
      </c>
      <c r="E82" s="288">
        <v>106</v>
      </c>
      <c r="F82" s="288">
        <v>839</v>
      </c>
      <c r="G82" s="288">
        <v>277</v>
      </c>
      <c r="H82" s="117">
        <f t="shared" si="95"/>
        <v>-161</v>
      </c>
      <c r="I82" s="287">
        <f t="shared" si="96"/>
        <v>0.83899999999999997</v>
      </c>
      <c r="J82" s="117">
        <f t="shared" si="97"/>
        <v>733</v>
      </c>
      <c r="K82" s="287">
        <f t="shared" si="98"/>
        <v>7.9150943396226419</v>
      </c>
      <c r="L82" s="116"/>
      <c r="M82" s="116">
        <v>51</v>
      </c>
      <c r="N82" s="116">
        <v>98</v>
      </c>
      <c r="O82" s="419">
        <v>442</v>
      </c>
      <c r="P82" s="116">
        <v>290</v>
      </c>
      <c r="Q82" s="116">
        <v>63</v>
      </c>
      <c r="R82" s="116">
        <v>310</v>
      </c>
      <c r="S82" s="456">
        <v>310</v>
      </c>
      <c r="T82" s="116">
        <v>932</v>
      </c>
      <c r="U82" s="416">
        <v>0</v>
      </c>
      <c r="V82" s="416">
        <v>50</v>
      </c>
      <c r="W82" s="416">
        <v>100</v>
      </c>
      <c r="X82" s="116">
        <v>355</v>
      </c>
    </row>
    <row r="83" spans="1:24" outlineLevel="3">
      <c r="A83" s="269" t="s">
        <v>601</v>
      </c>
      <c r="B83" s="182" t="s">
        <v>325</v>
      </c>
      <c r="C83" s="193"/>
      <c r="D83" s="177"/>
      <c r="E83" s="193"/>
      <c r="F83" s="177"/>
      <c r="G83" s="177"/>
      <c r="H83" s="177"/>
      <c r="I83" s="177"/>
      <c r="J83" s="177"/>
      <c r="K83" s="177"/>
      <c r="L83" s="177"/>
      <c r="M83" s="177"/>
      <c r="N83" s="177"/>
      <c r="O83" s="419"/>
      <c r="P83" s="177"/>
      <c r="Q83" s="177"/>
      <c r="R83" s="177"/>
      <c r="S83" s="452">
        <v>0</v>
      </c>
      <c r="T83" s="177">
        <v>0</v>
      </c>
      <c r="U83" s="416">
        <v>0</v>
      </c>
      <c r="V83" s="416">
        <v>0</v>
      </c>
      <c r="W83" s="416">
        <v>0</v>
      </c>
      <c r="X83" s="177"/>
    </row>
    <row r="84" spans="1:24" outlineLevel="3">
      <c r="A84" s="269" t="s">
        <v>602</v>
      </c>
      <c r="B84" s="188" t="s">
        <v>603</v>
      </c>
      <c r="C84" s="193">
        <f>C85+C86</f>
        <v>0</v>
      </c>
      <c r="D84" s="193">
        <f>D85+D86</f>
        <v>0</v>
      </c>
      <c r="E84" s="193">
        <f>E85+E86</f>
        <v>0</v>
      </c>
      <c r="F84" s="193">
        <f>F85+F86</f>
        <v>0</v>
      </c>
      <c r="G84" s="193">
        <f>G85+G86</f>
        <v>0</v>
      </c>
      <c r="H84" s="193">
        <f t="shared" si="95"/>
        <v>0</v>
      </c>
      <c r="I84" s="193">
        <v>0</v>
      </c>
      <c r="J84" s="193">
        <f t="shared" si="97"/>
        <v>0</v>
      </c>
      <c r="K84" s="193">
        <v>0</v>
      </c>
      <c r="L84" s="193">
        <f t="shared" ref="L84:P84" si="101">L85+L86</f>
        <v>0</v>
      </c>
      <c r="M84" s="193">
        <f t="shared" si="101"/>
        <v>0</v>
      </c>
      <c r="N84" s="193">
        <f t="shared" si="101"/>
        <v>0</v>
      </c>
      <c r="O84" s="420">
        <f>O85+O86</f>
        <v>0</v>
      </c>
      <c r="P84" s="193">
        <f t="shared" si="101"/>
        <v>0</v>
      </c>
      <c r="Q84" s="193">
        <v>0</v>
      </c>
      <c r="R84" s="193">
        <f t="shared" ref="R84" si="102">R85+R86</f>
        <v>0</v>
      </c>
      <c r="S84" s="502">
        <v>0</v>
      </c>
      <c r="T84" s="193">
        <v>0</v>
      </c>
      <c r="U84" s="420">
        <v>0</v>
      </c>
      <c r="V84" s="420">
        <v>0</v>
      </c>
      <c r="W84" s="416">
        <v>0</v>
      </c>
      <c r="X84" s="193">
        <f t="shared" ref="X84" si="103">X85+X86</f>
        <v>0</v>
      </c>
    </row>
    <row r="85" spans="1:24" outlineLevel="3">
      <c r="A85" s="269" t="s">
        <v>604</v>
      </c>
      <c r="B85" s="198" t="s">
        <v>605</v>
      </c>
      <c r="C85" s="193"/>
      <c r="D85" s="177"/>
      <c r="E85" s="193"/>
      <c r="F85" s="177"/>
      <c r="G85" s="177"/>
      <c r="H85" s="177"/>
      <c r="I85" s="177"/>
      <c r="J85" s="177"/>
      <c r="K85" s="177"/>
      <c r="L85" s="177"/>
      <c r="M85" s="177"/>
      <c r="N85" s="177"/>
      <c r="O85" s="419"/>
      <c r="P85" s="177"/>
      <c r="Q85" s="177"/>
      <c r="R85" s="177"/>
      <c r="S85" s="452">
        <v>0</v>
      </c>
      <c r="T85" s="177">
        <v>0</v>
      </c>
      <c r="U85" s="416">
        <v>0</v>
      </c>
      <c r="V85" s="416">
        <v>0</v>
      </c>
      <c r="W85" s="416">
        <v>0</v>
      </c>
      <c r="X85" s="177"/>
    </row>
    <row r="86" spans="1:24" outlineLevel="3">
      <c r="A86" s="269" t="s">
        <v>606</v>
      </c>
      <c r="B86" s="198" t="s">
        <v>607</v>
      </c>
      <c r="C86" s="193"/>
      <c r="D86" s="177"/>
      <c r="E86" s="193"/>
      <c r="F86" s="177"/>
      <c r="G86" s="177"/>
      <c r="H86" s="177"/>
      <c r="I86" s="177"/>
      <c r="J86" s="177"/>
      <c r="K86" s="177"/>
      <c r="L86" s="177"/>
      <c r="M86" s="177"/>
      <c r="N86" s="177"/>
      <c r="O86" s="419"/>
      <c r="P86" s="177"/>
      <c r="Q86" s="177"/>
      <c r="R86" s="177"/>
      <c r="S86" s="452">
        <v>0</v>
      </c>
      <c r="T86" s="177">
        <v>0</v>
      </c>
      <c r="U86" s="416">
        <v>0</v>
      </c>
      <c r="V86" s="416">
        <v>0</v>
      </c>
      <c r="W86" s="416">
        <v>0</v>
      </c>
      <c r="X86" s="177"/>
    </row>
    <row r="87" spans="1:24" outlineLevel="3">
      <c r="A87" s="269" t="s">
        <v>608</v>
      </c>
      <c r="B87" s="182" t="s">
        <v>609</v>
      </c>
      <c r="C87" s="193"/>
      <c r="D87" s="177"/>
      <c r="E87" s="193"/>
      <c r="F87" s="177"/>
      <c r="G87" s="177"/>
      <c r="H87" s="177"/>
      <c r="I87" s="177"/>
      <c r="J87" s="177"/>
      <c r="K87" s="177"/>
      <c r="L87" s="177"/>
      <c r="M87" s="177"/>
      <c r="N87" s="177"/>
      <c r="O87" s="419"/>
      <c r="P87" s="177"/>
      <c r="Q87" s="177"/>
      <c r="R87" s="177"/>
      <c r="S87" s="452">
        <v>0</v>
      </c>
      <c r="T87" s="177">
        <v>0</v>
      </c>
      <c r="U87" s="416">
        <v>0</v>
      </c>
      <c r="V87" s="416">
        <v>0</v>
      </c>
      <c r="W87" s="416">
        <v>0</v>
      </c>
      <c r="X87" s="177"/>
    </row>
    <row r="88" spans="1:24" outlineLevel="3">
      <c r="A88" s="269" t="s">
        <v>610</v>
      </c>
      <c r="B88" s="182" t="s">
        <v>611</v>
      </c>
      <c r="C88" s="118">
        <v>10325</v>
      </c>
      <c r="D88" s="118">
        <v>29427</v>
      </c>
      <c r="E88" s="118">
        <v>37210</v>
      </c>
      <c r="F88" s="118">
        <v>50508</v>
      </c>
      <c r="G88" s="118">
        <v>26272</v>
      </c>
      <c r="H88" s="117">
        <f t="shared" si="95"/>
        <v>21081</v>
      </c>
      <c r="I88" s="287">
        <f t="shared" si="96"/>
        <v>1.7163829136507289</v>
      </c>
      <c r="J88" s="117">
        <f t="shared" si="97"/>
        <v>13298</v>
      </c>
      <c r="K88" s="287">
        <f t="shared" si="98"/>
        <v>1.3573770491803279</v>
      </c>
      <c r="L88" s="290">
        <v>1804</v>
      </c>
      <c r="M88" s="290">
        <v>2195</v>
      </c>
      <c r="N88" s="290">
        <v>4210</v>
      </c>
      <c r="O88" s="419">
        <v>69955</v>
      </c>
      <c r="P88" s="120">
        <v>37300</v>
      </c>
      <c r="Q88" s="116">
        <v>93188</v>
      </c>
      <c r="R88" s="116">
        <v>51030</v>
      </c>
      <c r="S88" s="456">
        <v>151732</v>
      </c>
      <c r="T88" s="116">
        <v>118355</v>
      </c>
      <c r="U88" s="416">
        <v>18</v>
      </c>
      <c r="V88" s="416">
        <v>15035</v>
      </c>
      <c r="W88" s="416">
        <v>35052</v>
      </c>
      <c r="X88" s="116">
        <v>49646</v>
      </c>
    </row>
    <row r="89" spans="1:24" outlineLevel="3">
      <c r="A89" s="269" t="s">
        <v>612</v>
      </c>
      <c r="B89" s="182" t="s">
        <v>320</v>
      </c>
      <c r="C89" s="118">
        <v>20635</v>
      </c>
      <c r="D89" s="118">
        <v>28642</v>
      </c>
      <c r="E89" s="118">
        <v>30754</v>
      </c>
      <c r="F89" s="118">
        <v>30807</v>
      </c>
      <c r="G89" s="118">
        <v>24321</v>
      </c>
      <c r="H89" s="117">
        <f t="shared" si="95"/>
        <v>2165</v>
      </c>
      <c r="I89" s="287">
        <f t="shared" si="96"/>
        <v>1.0755882969066406</v>
      </c>
      <c r="J89" s="117">
        <f t="shared" si="97"/>
        <v>53</v>
      </c>
      <c r="K89" s="287">
        <f t="shared" si="98"/>
        <v>1.0017233530597647</v>
      </c>
      <c r="L89" s="116">
        <v>2024</v>
      </c>
      <c r="M89" s="116">
        <v>6439</v>
      </c>
      <c r="N89" s="116">
        <v>8233</v>
      </c>
      <c r="O89" s="419">
        <v>27143</v>
      </c>
      <c r="P89" s="116">
        <v>38025</v>
      </c>
      <c r="Q89" s="116">
        <v>31446</v>
      </c>
      <c r="R89" s="116">
        <v>41827</v>
      </c>
      <c r="S89" s="456">
        <v>29304</v>
      </c>
      <c r="T89" s="116">
        <v>36545</v>
      </c>
      <c r="U89" s="416">
        <v>18</v>
      </c>
      <c r="V89" s="416">
        <v>5820</v>
      </c>
      <c r="W89" s="416">
        <v>13550</v>
      </c>
      <c r="X89" s="116">
        <v>50611</v>
      </c>
    </row>
    <row r="90" spans="1:24" outlineLevel="3">
      <c r="A90" s="269" t="s">
        <v>613</v>
      </c>
      <c r="B90" s="182" t="s">
        <v>614</v>
      </c>
      <c r="C90" s="118">
        <v>3694</v>
      </c>
      <c r="D90" s="118">
        <v>7000</v>
      </c>
      <c r="E90" s="118">
        <v>4133</v>
      </c>
      <c r="F90" s="118">
        <v>5352</v>
      </c>
      <c r="G90" s="118">
        <v>5100</v>
      </c>
      <c r="H90" s="117">
        <v>1285</v>
      </c>
      <c r="I90" s="287">
        <v>1.1835714285714285</v>
      </c>
      <c r="J90" s="117">
        <v>1947</v>
      </c>
      <c r="K90" s="287">
        <v>1.3071946986431051</v>
      </c>
      <c r="L90" s="116">
        <v>527</v>
      </c>
      <c r="M90" s="116">
        <v>1210</v>
      </c>
      <c r="N90" s="116">
        <v>1313</v>
      </c>
      <c r="O90" s="419">
        <v>5069</v>
      </c>
      <c r="P90" s="116">
        <v>5352</v>
      </c>
      <c r="Q90" s="116">
        <v>3558</v>
      </c>
      <c r="R90" s="116">
        <v>5727</v>
      </c>
      <c r="S90" s="456">
        <v>5727</v>
      </c>
      <c r="T90" s="116">
        <v>7343</v>
      </c>
      <c r="U90" s="416">
        <v>3</v>
      </c>
      <c r="V90" s="416">
        <v>201</v>
      </c>
      <c r="W90" s="416">
        <v>464</v>
      </c>
      <c r="X90" s="116">
        <v>6556</v>
      </c>
    </row>
    <row r="91" spans="1:24" outlineLevel="3">
      <c r="A91" s="269" t="s">
        <v>615</v>
      </c>
      <c r="B91" s="182" t="s">
        <v>312</v>
      </c>
      <c r="C91" s="193"/>
      <c r="D91" s="177"/>
      <c r="E91" s="193">
        <v>1676</v>
      </c>
      <c r="F91" s="177">
        <v>2933</v>
      </c>
      <c r="G91" s="177">
        <v>8453</v>
      </c>
      <c r="H91" s="177">
        <f t="shared" si="95"/>
        <v>2933</v>
      </c>
      <c r="I91" s="177" t="e">
        <f t="shared" si="96"/>
        <v>#DIV/0!</v>
      </c>
      <c r="J91" s="177">
        <f t="shared" si="97"/>
        <v>1257</v>
      </c>
      <c r="K91" s="177">
        <f t="shared" si="98"/>
        <v>1.75</v>
      </c>
      <c r="L91" s="177">
        <v>901</v>
      </c>
      <c r="M91" s="177">
        <v>2070</v>
      </c>
      <c r="N91" s="177">
        <v>2245</v>
      </c>
      <c r="O91" s="419">
        <v>9966</v>
      </c>
      <c r="P91" s="177">
        <v>9150</v>
      </c>
      <c r="Q91" s="177">
        <v>8820</v>
      </c>
      <c r="R91" s="116">
        <v>9790</v>
      </c>
      <c r="S91" s="452">
        <v>9790</v>
      </c>
      <c r="T91" s="116">
        <v>11787</v>
      </c>
      <c r="U91" s="416">
        <v>0</v>
      </c>
      <c r="V91" s="416">
        <v>447</v>
      </c>
      <c r="W91" s="416">
        <v>1083</v>
      </c>
      <c r="X91" s="116">
        <v>11209</v>
      </c>
    </row>
    <row r="92" spans="1:24" outlineLevel="3">
      <c r="A92" s="269" t="s">
        <v>616</v>
      </c>
      <c r="B92" s="188" t="s">
        <v>617</v>
      </c>
      <c r="C92" s="193">
        <f>C93+C94+C95</f>
        <v>0</v>
      </c>
      <c r="D92" s="193">
        <f t="shared" ref="D92" si="104">D93+D94+D95</f>
        <v>0</v>
      </c>
      <c r="E92" s="193">
        <f>E93+E94+E95</f>
        <v>0</v>
      </c>
      <c r="F92" s="193">
        <f t="shared" ref="F92:G92" si="105">F93+F94+F95</f>
        <v>0</v>
      </c>
      <c r="G92" s="193">
        <f t="shared" si="105"/>
        <v>87</v>
      </c>
      <c r="H92" s="193">
        <f t="shared" si="95"/>
        <v>0</v>
      </c>
      <c r="I92" s="193">
        <v>0</v>
      </c>
      <c r="J92" s="193">
        <f t="shared" si="97"/>
        <v>0</v>
      </c>
      <c r="K92" s="193">
        <v>0</v>
      </c>
      <c r="L92" s="193">
        <f t="shared" ref="L92:P92" si="106">L93+L94+L95</f>
        <v>7</v>
      </c>
      <c r="M92" s="193">
        <f t="shared" si="106"/>
        <v>14</v>
      </c>
      <c r="N92" s="193">
        <f t="shared" si="106"/>
        <v>21</v>
      </c>
      <c r="O92" s="420">
        <f>O93+O94+O95</f>
        <v>1384</v>
      </c>
      <c r="P92" s="193">
        <f t="shared" si="106"/>
        <v>93</v>
      </c>
      <c r="Q92" s="193">
        <v>73</v>
      </c>
      <c r="R92" s="193">
        <f t="shared" ref="R92" si="107">R93+R94+R95</f>
        <v>99</v>
      </c>
      <c r="S92" s="502">
        <v>99</v>
      </c>
      <c r="T92" s="193">
        <f>T94+T95</f>
        <v>11159</v>
      </c>
      <c r="U92" s="420">
        <v>0</v>
      </c>
      <c r="V92" s="420">
        <v>7</v>
      </c>
      <c r="W92" s="416">
        <v>14</v>
      </c>
      <c r="X92" s="193">
        <f t="shared" ref="X92" si="108">X93+X94+X95</f>
        <v>113</v>
      </c>
    </row>
    <row r="93" spans="1:24" outlineLevel="4">
      <c r="A93" s="269" t="s">
        <v>618</v>
      </c>
      <c r="B93" s="189" t="s">
        <v>619</v>
      </c>
      <c r="C93" s="193"/>
      <c r="D93" s="177"/>
      <c r="E93" s="193"/>
      <c r="F93" s="177"/>
      <c r="G93" s="177"/>
      <c r="H93" s="177">
        <f t="shared" si="95"/>
        <v>0</v>
      </c>
      <c r="I93" s="177">
        <v>0</v>
      </c>
      <c r="J93" s="177">
        <f t="shared" si="97"/>
        <v>0</v>
      </c>
      <c r="K93" s="177">
        <v>0</v>
      </c>
      <c r="L93" s="177"/>
      <c r="M93" s="177"/>
      <c r="N93" s="177"/>
      <c r="O93" s="419"/>
      <c r="P93" s="177"/>
      <c r="Q93" s="177"/>
      <c r="R93" s="177"/>
      <c r="S93" s="452">
        <v>0</v>
      </c>
      <c r="T93" s="177">
        <v>0</v>
      </c>
      <c r="U93" s="416">
        <v>0</v>
      </c>
      <c r="V93" s="416">
        <v>0</v>
      </c>
      <c r="W93" s="416">
        <v>0</v>
      </c>
      <c r="X93" s="177"/>
    </row>
    <row r="94" spans="1:24" outlineLevel="4">
      <c r="A94" s="269" t="s">
        <v>620</v>
      </c>
      <c r="B94" s="189" t="s">
        <v>621</v>
      </c>
      <c r="C94" s="193"/>
      <c r="D94" s="177"/>
      <c r="E94" s="193"/>
      <c r="F94" s="177"/>
      <c r="G94" s="177">
        <v>87</v>
      </c>
      <c r="H94" s="177">
        <f t="shared" si="95"/>
        <v>0</v>
      </c>
      <c r="I94" s="177">
        <v>0</v>
      </c>
      <c r="J94" s="177">
        <f t="shared" si="97"/>
        <v>0</v>
      </c>
      <c r="K94" s="177">
        <v>0</v>
      </c>
      <c r="L94" s="177">
        <v>7</v>
      </c>
      <c r="M94" s="177">
        <v>14</v>
      </c>
      <c r="N94" s="177">
        <v>21</v>
      </c>
      <c r="O94" s="419"/>
      <c r="P94" s="177">
        <v>93</v>
      </c>
      <c r="Q94" s="177">
        <v>73</v>
      </c>
      <c r="R94" s="177">
        <v>99</v>
      </c>
      <c r="S94" s="452">
        <v>99</v>
      </c>
      <c r="T94" s="177">
        <v>106</v>
      </c>
      <c r="U94" s="416">
        <v>0</v>
      </c>
      <c r="V94" s="416">
        <v>7</v>
      </c>
      <c r="W94" s="416">
        <v>14</v>
      </c>
      <c r="X94" s="177">
        <v>113</v>
      </c>
    </row>
    <row r="95" spans="1:24" outlineLevel="4">
      <c r="A95" s="269" t="s">
        <v>622</v>
      </c>
      <c r="B95" s="189" t="s">
        <v>504</v>
      </c>
      <c r="C95" s="193"/>
      <c r="D95" s="177"/>
      <c r="E95" s="193"/>
      <c r="F95" s="177"/>
      <c r="G95" s="177"/>
      <c r="H95" s="177">
        <f t="shared" si="95"/>
        <v>0</v>
      </c>
      <c r="I95" s="177">
        <v>0</v>
      </c>
      <c r="J95" s="177">
        <f t="shared" si="97"/>
        <v>0</v>
      </c>
      <c r="K95" s="177">
        <v>0</v>
      </c>
      <c r="L95" s="177"/>
      <c r="M95" s="177"/>
      <c r="N95" s="177"/>
      <c r="O95" s="419">
        <v>1384</v>
      </c>
      <c r="P95" s="177"/>
      <c r="Q95" s="177"/>
      <c r="R95" s="177"/>
      <c r="S95" s="452">
        <v>0</v>
      </c>
      <c r="T95" s="177">
        <v>11053</v>
      </c>
      <c r="U95" s="416">
        <v>0</v>
      </c>
      <c r="V95" s="416">
        <v>0</v>
      </c>
      <c r="W95" s="416">
        <v>0</v>
      </c>
      <c r="X95" s="177"/>
    </row>
    <row r="96" spans="1:24" ht="29.25" customHeight="1" outlineLevel="3">
      <c r="A96" s="269" t="s">
        <v>623</v>
      </c>
      <c r="B96" s="182" t="s">
        <v>624</v>
      </c>
      <c r="C96" s="291">
        <v>918</v>
      </c>
      <c r="D96" s="291">
        <v>3500</v>
      </c>
      <c r="E96" s="291">
        <v>850</v>
      </c>
      <c r="F96" s="291">
        <v>1886</v>
      </c>
      <c r="G96" s="292">
        <v>840</v>
      </c>
      <c r="H96" s="117">
        <f t="shared" si="95"/>
        <v>-1614</v>
      </c>
      <c r="I96" s="287">
        <f t="shared" si="96"/>
        <v>0.53885714285714281</v>
      </c>
      <c r="J96" s="117">
        <f t="shared" si="97"/>
        <v>1036</v>
      </c>
      <c r="K96" s="287">
        <f t="shared" si="98"/>
        <v>2.2188235294117646</v>
      </c>
      <c r="L96" s="116">
        <v>23</v>
      </c>
      <c r="M96" s="116">
        <v>82</v>
      </c>
      <c r="N96" s="116">
        <v>142</v>
      </c>
      <c r="O96" s="419">
        <v>840</v>
      </c>
      <c r="P96" s="116">
        <v>900</v>
      </c>
      <c r="Q96" s="116">
        <v>980</v>
      </c>
      <c r="R96" s="116">
        <v>963</v>
      </c>
      <c r="S96" s="456">
        <v>963</v>
      </c>
      <c r="T96" s="116">
        <v>1530</v>
      </c>
      <c r="U96" s="416">
        <v>0</v>
      </c>
      <c r="V96" s="416">
        <v>45</v>
      </c>
      <c r="W96" s="416">
        <v>100</v>
      </c>
      <c r="X96" s="116">
        <v>1103</v>
      </c>
    </row>
    <row r="97" spans="1:24" outlineLevel="3">
      <c r="A97" s="269" t="s">
        <v>625</v>
      </c>
      <c r="B97" s="182" t="s">
        <v>626</v>
      </c>
      <c r="C97" s="118">
        <v>219</v>
      </c>
      <c r="D97" s="118">
        <v>250</v>
      </c>
      <c r="E97" s="118">
        <v>198</v>
      </c>
      <c r="F97" s="118">
        <v>202</v>
      </c>
      <c r="G97" s="118">
        <v>202</v>
      </c>
      <c r="H97" s="117">
        <f t="shared" si="95"/>
        <v>-48</v>
      </c>
      <c r="I97" s="287">
        <f t="shared" si="96"/>
        <v>0.80800000000000005</v>
      </c>
      <c r="J97" s="117">
        <f t="shared" si="97"/>
        <v>4</v>
      </c>
      <c r="K97" s="287">
        <f t="shared" si="98"/>
        <v>1.0202020202020201</v>
      </c>
      <c r="L97" s="290">
        <v>24</v>
      </c>
      <c r="M97" s="290">
        <v>40</v>
      </c>
      <c r="N97" s="290">
        <v>87</v>
      </c>
      <c r="O97" s="419">
        <v>189</v>
      </c>
      <c r="P97" s="116">
        <v>222</v>
      </c>
      <c r="Q97" s="116">
        <v>144</v>
      </c>
      <c r="R97" s="116">
        <v>237</v>
      </c>
      <c r="S97" s="456">
        <v>237</v>
      </c>
      <c r="T97" s="116">
        <v>254</v>
      </c>
      <c r="U97" s="416">
        <v>0</v>
      </c>
      <c r="V97" s="416">
        <v>40</v>
      </c>
      <c r="W97" s="416">
        <v>90</v>
      </c>
      <c r="X97" s="116">
        <v>271</v>
      </c>
    </row>
    <row r="98" spans="1:24" outlineLevel="3">
      <c r="A98" s="293" t="s">
        <v>627</v>
      </c>
      <c r="B98" s="182" t="s">
        <v>628</v>
      </c>
      <c r="C98" s="193"/>
      <c r="D98" s="177"/>
      <c r="E98" s="193"/>
      <c r="F98" s="177"/>
      <c r="G98" s="177"/>
      <c r="H98" s="177">
        <f t="shared" si="95"/>
        <v>0</v>
      </c>
      <c r="I98" s="177">
        <v>0</v>
      </c>
      <c r="J98" s="177">
        <f t="shared" si="97"/>
        <v>0</v>
      </c>
      <c r="K98" s="177">
        <v>0</v>
      </c>
      <c r="L98" s="177"/>
      <c r="M98" s="177"/>
      <c r="N98" s="177"/>
      <c r="O98" s="419"/>
      <c r="P98" s="177"/>
      <c r="Q98" s="177"/>
      <c r="R98" s="177"/>
      <c r="S98" s="452">
        <v>0</v>
      </c>
      <c r="T98" s="177">
        <v>0</v>
      </c>
      <c r="U98" s="416">
        <v>0</v>
      </c>
      <c r="V98" s="416">
        <v>0</v>
      </c>
      <c r="W98" s="416">
        <v>0</v>
      </c>
      <c r="X98" s="177"/>
    </row>
    <row r="99" spans="1:24" outlineLevel="3">
      <c r="A99" s="269" t="s">
        <v>629</v>
      </c>
      <c r="B99" s="182" t="s">
        <v>630</v>
      </c>
      <c r="C99" s="193"/>
      <c r="D99" s="177"/>
      <c r="E99" s="193"/>
      <c r="F99" s="177"/>
      <c r="G99" s="177"/>
      <c r="H99" s="177">
        <f t="shared" si="95"/>
        <v>0</v>
      </c>
      <c r="I99" s="177">
        <v>0</v>
      </c>
      <c r="J99" s="177">
        <f t="shared" si="97"/>
        <v>0</v>
      </c>
      <c r="K99" s="177">
        <v>0</v>
      </c>
      <c r="L99" s="177"/>
      <c r="M99" s="177"/>
      <c r="N99" s="177"/>
      <c r="O99" s="419">
        <v>0</v>
      </c>
      <c r="P99" s="177"/>
      <c r="Q99" s="177"/>
      <c r="R99" s="177"/>
      <c r="S99" s="452">
        <v>0</v>
      </c>
      <c r="T99" s="177">
        <v>0</v>
      </c>
      <c r="U99" s="416">
        <v>0</v>
      </c>
      <c r="V99" s="416">
        <v>0</v>
      </c>
      <c r="W99" s="416">
        <v>0</v>
      </c>
      <c r="X99" s="177"/>
    </row>
    <row r="100" spans="1:24" outlineLevel="3">
      <c r="A100" s="269" t="s">
        <v>631</v>
      </c>
      <c r="B100" s="182" t="s">
        <v>632</v>
      </c>
      <c r="C100" s="118">
        <v>505</v>
      </c>
      <c r="D100" s="118">
        <v>1200</v>
      </c>
      <c r="E100" s="118">
        <v>413</v>
      </c>
      <c r="F100" s="118">
        <v>1200</v>
      </c>
      <c r="G100" s="118">
        <v>589</v>
      </c>
      <c r="H100" s="117">
        <f t="shared" si="95"/>
        <v>0</v>
      </c>
      <c r="I100" s="287">
        <f t="shared" si="96"/>
        <v>1</v>
      </c>
      <c r="J100" s="117">
        <f t="shared" si="97"/>
        <v>787</v>
      </c>
      <c r="K100" s="287">
        <f t="shared" si="98"/>
        <v>2.9055690072639226</v>
      </c>
      <c r="L100" s="290">
        <v>50</v>
      </c>
      <c r="M100" s="290">
        <v>126</v>
      </c>
      <c r="N100" s="290">
        <v>185</v>
      </c>
      <c r="O100" s="419">
        <v>591</v>
      </c>
      <c r="P100" s="116">
        <v>631</v>
      </c>
      <c r="Q100" s="116">
        <v>792</v>
      </c>
      <c r="R100" s="116">
        <v>675</v>
      </c>
      <c r="S100" s="456">
        <v>675</v>
      </c>
      <c r="T100" s="116">
        <v>722</v>
      </c>
      <c r="U100" s="416">
        <v>6</v>
      </c>
      <c r="V100" s="416">
        <v>45</v>
      </c>
      <c r="W100" s="416">
        <v>94</v>
      </c>
      <c r="X100" s="116">
        <v>773</v>
      </c>
    </row>
    <row r="101" spans="1:24" outlineLevel="3">
      <c r="A101" s="269" t="s">
        <v>633</v>
      </c>
      <c r="B101" s="182" t="s">
        <v>634</v>
      </c>
      <c r="C101" s="118">
        <v>9793</v>
      </c>
      <c r="D101" s="118">
        <v>10000</v>
      </c>
      <c r="E101" s="118">
        <v>15586</v>
      </c>
      <c r="F101" s="118">
        <v>11497</v>
      </c>
      <c r="G101" s="118">
        <v>8767</v>
      </c>
      <c r="H101" s="117">
        <f t="shared" si="95"/>
        <v>1497</v>
      </c>
      <c r="I101" s="287">
        <f t="shared" si="96"/>
        <v>1.1496999999999999</v>
      </c>
      <c r="J101" s="117">
        <f t="shared" si="97"/>
        <v>-4089</v>
      </c>
      <c r="K101" s="287">
        <f t="shared" si="98"/>
        <v>0.73764917233414606</v>
      </c>
      <c r="L101" s="290">
        <v>1714</v>
      </c>
      <c r="M101" s="290">
        <v>5107</v>
      </c>
      <c r="N101" s="290">
        <v>5655</v>
      </c>
      <c r="O101" s="419">
        <v>22189</v>
      </c>
      <c r="P101" s="116">
        <v>13665</v>
      </c>
      <c r="Q101" s="116">
        <v>7710</v>
      </c>
      <c r="R101" s="116">
        <v>15031</v>
      </c>
      <c r="S101" s="456">
        <v>10033</v>
      </c>
      <c r="T101" s="116">
        <v>16535</v>
      </c>
      <c r="U101" s="416">
        <v>6</v>
      </c>
      <c r="V101" s="416">
        <v>907</v>
      </c>
      <c r="W101" s="416">
        <v>2106</v>
      </c>
      <c r="X101" s="116">
        <v>18188</v>
      </c>
    </row>
    <row r="102" spans="1:24" outlineLevel="3">
      <c r="A102" s="269" t="s">
        <v>635</v>
      </c>
      <c r="B102" s="182" t="s">
        <v>636</v>
      </c>
      <c r="C102" s="193"/>
      <c r="D102" s="177"/>
      <c r="E102" s="193"/>
      <c r="F102" s="177"/>
      <c r="G102" s="177"/>
      <c r="H102" s="177"/>
      <c r="I102" s="177"/>
      <c r="J102" s="177"/>
      <c r="K102" s="177"/>
      <c r="L102" s="177"/>
      <c r="M102" s="177"/>
      <c r="N102" s="177"/>
      <c r="O102" s="419"/>
      <c r="P102" s="177"/>
      <c r="Q102" s="177"/>
      <c r="R102" s="177"/>
      <c r="S102" s="452">
        <v>0</v>
      </c>
      <c r="T102" s="177">
        <v>0</v>
      </c>
      <c r="U102" s="416">
        <v>0</v>
      </c>
      <c r="V102" s="416">
        <v>0</v>
      </c>
      <c r="W102" s="416">
        <v>0</v>
      </c>
      <c r="X102" s="177"/>
    </row>
    <row r="103" spans="1:24" outlineLevel="3">
      <c r="A103" s="269" t="s">
        <v>637</v>
      </c>
      <c r="B103" s="182" t="s">
        <v>638</v>
      </c>
      <c r="C103" s="193"/>
      <c r="D103" s="177"/>
      <c r="E103" s="193"/>
      <c r="F103" s="177"/>
      <c r="G103" s="177"/>
      <c r="H103" s="177"/>
      <c r="I103" s="177"/>
      <c r="J103" s="177"/>
      <c r="K103" s="177"/>
      <c r="L103" s="177"/>
      <c r="M103" s="177"/>
      <c r="N103" s="177"/>
      <c r="O103" s="419"/>
      <c r="P103" s="177"/>
      <c r="Q103" s="177"/>
      <c r="R103" s="177"/>
      <c r="S103" s="452">
        <v>0</v>
      </c>
      <c r="T103" s="177">
        <v>0</v>
      </c>
      <c r="U103" s="416">
        <v>0</v>
      </c>
      <c r="V103" s="416">
        <v>0</v>
      </c>
      <c r="W103" s="416">
        <v>0</v>
      </c>
      <c r="X103" s="177"/>
    </row>
    <row r="104" spans="1:24" ht="47.25" outlineLevel="3">
      <c r="A104" s="269" t="s">
        <v>639</v>
      </c>
      <c r="B104" s="182" t="s">
        <v>640</v>
      </c>
      <c r="C104" s="118">
        <v>400</v>
      </c>
      <c r="D104" s="118">
        <v>500</v>
      </c>
      <c r="E104" s="118">
        <v>196</v>
      </c>
      <c r="F104" s="118">
        <v>347</v>
      </c>
      <c r="G104" s="118">
        <v>104</v>
      </c>
      <c r="H104" s="117">
        <f t="shared" si="95"/>
        <v>-153</v>
      </c>
      <c r="I104" s="287">
        <f t="shared" si="96"/>
        <v>0.69399999999999995</v>
      </c>
      <c r="J104" s="117">
        <f t="shared" si="97"/>
        <v>151</v>
      </c>
      <c r="K104" s="287">
        <f t="shared" si="98"/>
        <v>1.7704081632653061</v>
      </c>
      <c r="L104" s="290">
        <v>29</v>
      </c>
      <c r="M104" s="290">
        <v>49</v>
      </c>
      <c r="N104" s="290">
        <v>84</v>
      </c>
      <c r="O104" s="419">
        <v>156</v>
      </c>
      <c r="P104" s="116">
        <v>114</v>
      </c>
      <c r="Q104" s="116">
        <v>611</v>
      </c>
      <c r="R104" s="116">
        <v>121</v>
      </c>
      <c r="S104" s="456">
        <v>121</v>
      </c>
      <c r="T104" s="116">
        <v>1400</v>
      </c>
      <c r="U104" s="416">
        <v>0</v>
      </c>
      <c r="V104" s="416">
        <v>18</v>
      </c>
      <c r="W104" s="416">
        <v>55</v>
      </c>
      <c r="X104" s="116">
        <v>139</v>
      </c>
    </row>
    <row r="105" spans="1:24" outlineLevel="3">
      <c r="A105" s="269" t="s">
        <v>641</v>
      </c>
      <c r="B105" s="182" t="s">
        <v>642</v>
      </c>
      <c r="C105" s="193">
        <v>9627</v>
      </c>
      <c r="D105" s="177">
        <v>5043</v>
      </c>
      <c r="E105" s="193">
        <v>4396</v>
      </c>
      <c r="F105" s="177">
        <v>5076</v>
      </c>
      <c r="G105" s="177">
        <v>3280</v>
      </c>
      <c r="H105" s="177">
        <f t="shared" si="95"/>
        <v>33</v>
      </c>
      <c r="I105" s="177">
        <f t="shared" si="96"/>
        <v>1.0065437239738251</v>
      </c>
      <c r="J105" s="177">
        <f t="shared" si="97"/>
        <v>680</v>
      </c>
      <c r="K105" s="177">
        <f t="shared" si="98"/>
        <v>1.1546860782529573</v>
      </c>
      <c r="L105" s="177">
        <v>1057</v>
      </c>
      <c r="M105" s="177">
        <v>1567</v>
      </c>
      <c r="N105" s="177">
        <v>1971</v>
      </c>
      <c r="O105" s="419">
        <v>-3726</v>
      </c>
      <c r="P105" s="177">
        <v>1822</v>
      </c>
      <c r="Q105" s="177">
        <v>1735</v>
      </c>
      <c r="R105" s="177">
        <v>2149</v>
      </c>
      <c r="S105" s="452">
        <v>2149</v>
      </c>
      <c r="T105" s="177">
        <v>3185</v>
      </c>
      <c r="U105" s="416">
        <v>0</v>
      </c>
      <c r="V105" s="416">
        <v>231</v>
      </c>
      <c r="W105" s="416">
        <v>620</v>
      </c>
      <c r="X105" s="177">
        <v>2231</v>
      </c>
    </row>
    <row r="106" spans="1:24" ht="16.5" outlineLevel="2" thickBot="1">
      <c r="A106" s="294"/>
      <c r="B106" s="199"/>
      <c r="C106" s="200"/>
      <c r="D106" s="200"/>
      <c r="E106" s="200"/>
      <c r="F106" s="200"/>
      <c r="G106" s="200"/>
      <c r="H106" s="200"/>
      <c r="I106" s="200"/>
      <c r="J106" s="200"/>
      <c r="K106" s="200"/>
      <c r="L106" s="200"/>
      <c r="M106" s="200"/>
      <c r="N106" s="200"/>
      <c r="O106" s="200"/>
      <c r="P106" s="200"/>
      <c r="Q106" s="200"/>
      <c r="R106" s="200"/>
      <c r="S106" s="200"/>
      <c r="T106" s="200"/>
      <c r="U106" s="475"/>
      <c r="V106" s="475"/>
      <c r="W106" s="416"/>
      <c r="X106" s="200"/>
    </row>
    <row r="107" spans="1:24" s="295" customFormat="1" outlineLevel="1">
      <c r="A107" s="279">
        <v>3</v>
      </c>
      <c r="B107" s="280" t="s">
        <v>643</v>
      </c>
      <c r="C107" s="201">
        <f>C108+C118+C119+C123+C124+C125+C126+C127+C128+C129+C130+C131+C132+C133+C134+C135+C136+C143+C145+C144+C140</f>
        <v>1832</v>
      </c>
      <c r="D107" s="201">
        <f t="shared" ref="D107" si="109">D108+D118+D119+D123+D124+D125+D126+D127+D128+D129+D130+D131+D132+D133+D134+D135+D136+D143+D145+D144+D140</f>
        <v>4300</v>
      </c>
      <c r="E107" s="201">
        <f>E108+E118+E119+E123+E124+E125+E126+E127+E128+E129+E130+E131+E132+E133+E134+E135+E136+E143+E145+E144+E140</f>
        <v>8862</v>
      </c>
      <c r="F107" s="201">
        <f t="shared" ref="F107:G107" si="110">F108+F118+F119+F123+F124+F125+F126+F127+F128+F129+F130+F131+F132+F133+F134+F135+F136+F143+F145+F144+F140</f>
        <v>2200</v>
      </c>
      <c r="G107" s="201">
        <f t="shared" si="110"/>
        <v>1980</v>
      </c>
      <c r="H107" s="201">
        <f t="shared" si="95"/>
        <v>-2100</v>
      </c>
      <c r="I107" s="201">
        <f t="shared" si="96"/>
        <v>0.51162790697674421</v>
      </c>
      <c r="J107" s="201">
        <f t="shared" si="97"/>
        <v>-6662</v>
      </c>
      <c r="K107" s="201">
        <f t="shared" si="98"/>
        <v>0.24825095915143308</v>
      </c>
      <c r="L107" s="201">
        <f t="shared" ref="L107:P107" si="111">L108+L118+L119+L123+L124+L125+L126+L127+L128+L129+L130+L131+L132+L133+L134+L135+L136+L143+L145+L144+L140</f>
        <v>159</v>
      </c>
      <c r="M107" s="201">
        <f t="shared" si="111"/>
        <v>919</v>
      </c>
      <c r="N107" s="201">
        <f t="shared" si="111"/>
        <v>1372</v>
      </c>
      <c r="O107" s="201">
        <f t="shared" ref="O107" si="112">O108+O118+O119+O123+O124+O125+O126+O127+O128+O129+O130+O131+O132+O133+O134+O135+O136+O143+O145+O144+O140</f>
        <v>1189</v>
      </c>
      <c r="P107" s="201">
        <f t="shared" si="111"/>
        <v>2120</v>
      </c>
      <c r="Q107" s="201">
        <v>2169</v>
      </c>
      <c r="R107" s="201">
        <f t="shared" ref="R107:X107" si="113">R108+R118+R119+R123+R124+R125+R126+R127+R128+R129+R130+R131+R132+R133+R134+R135+R136+R143+R145+R144+R140</f>
        <v>2900</v>
      </c>
      <c r="S107" s="201">
        <f t="shared" si="113"/>
        <v>2900</v>
      </c>
      <c r="T107" s="201">
        <f t="shared" si="113"/>
        <v>2650</v>
      </c>
      <c r="U107" s="201">
        <f t="shared" si="113"/>
        <v>540</v>
      </c>
      <c r="V107" s="201">
        <f t="shared" si="113"/>
        <v>1320</v>
      </c>
      <c r="W107" s="201">
        <f t="shared" si="113"/>
        <v>1860</v>
      </c>
      <c r="X107" s="201">
        <f t="shared" si="113"/>
        <v>2900</v>
      </c>
    </row>
    <row r="108" spans="1:24" outlineLevel="2">
      <c r="A108" s="269" t="s">
        <v>644</v>
      </c>
      <c r="B108" s="188" t="s">
        <v>541</v>
      </c>
      <c r="C108" s="183">
        <f>C109+C114+C115</f>
        <v>0</v>
      </c>
      <c r="D108" s="183">
        <f t="shared" ref="D108" si="114">D109+D114+D115</f>
        <v>0</v>
      </c>
      <c r="E108" s="183">
        <f>E109+E114+E115</f>
        <v>0</v>
      </c>
      <c r="F108" s="183">
        <f t="shared" ref="F108:G108" si="115">F109+F114+F115</f>
        <v>0</v>
      </c>
      <c r="G108" s="183">
        <f t="shared" si="115"/>
        <v>0</v>
      </c>
      <c r="H108" s="183">
        <f t="shared" si="95"/>
        <v>0</v>
      </c>
      <c r="I108" s="183">
        <v>0</v>
      </c>
      <c r="J108" s="183">
        <f t="shared" si="97"/>
        <v>0</v>
      </c>
      <c r="K108" s="183">
        <v>0</v>
      </c>
      <c r="L108" s="183">
        <f t="shared" ref="L108:P108" si="116">L109+L114+L115</f>
        <v>0</v>
      </c>
      <c r="M108" s="183">
        <f t="shared" si="116"/>
        <v>0</v>
      </c>
      <c r="N108" s="183">
        <f t="shared" si="116"/>
        <v>0</v>
      </c>
      <c r="O108" s="183">
        <f t="shared" ref="O108" si="117">O109+O114+O115</f>
        <v>0</v>
      </c>
      <c r="P108" s="183">
        <f t="shared" si="116"/>
        <v>0</v>
      </c>
      <c r="Q108" s="183">
        <v>0</v>
      </c>
      <c r="R108" s="183">
        <f t="shared" ref="R108" si="118">R109+R114+R115</f>
        <v>0</v>
      </c>
      <c r="S108" s="451">
        <v>0</v>
      </c>
      <c r="T108" s="183">
        <v>0</v>
      </c>
      <c r="U108" s="416">
        <v>0</v>
      </c>
      <c r="V108" s="416">
        <v>0</v>
      </c>
      <c r="W108" s="416">
        <v>0</v>
      </c>
      <c r="X108" s="183">
        <f t="shared" ref="X108" si="119">X109+X114+X115</f>
        <v>0</v>
      </c>
    </row>
    <row r="109" spans="1:24" outlineLevel="3">
      <c r="A109" s="269" t="s">
        <v>645</v>
      </c>
      <c r="B109" s="190" t="s">
        <v>263</v>
      </c>
      <c r="C109" s="191">
        <f>C110+C111+C112</f>
        <v>0</v>
      </c>
      <c r="D109" s="191">
        <f t="shared" ref="D109" si="120">D110+D111+D112</f>
        <v>0</v>
      </c>
      <c r="E109" s="191">
        <f>E110+E111+E112</f>
        <v>0</v>
      </c>
      <c r="F109" s="191">
        <f t="shared" ref="F109:G109" si="121">F110+F111+F112</f>
        <v>0</v>
      </c>
      <c r="G109" s="191">
        <f t="shared" si="121"/>
        <v>0</v>
      </c>
      <c r="H109" s="191">
        <f t="shared" si="95"/>
        <v>0</v>
      </c>
      <c r="I109" s="191">
        <v>0</v>
      </c>
      <c r="J109" s="191">
        <f t="shared" si="97"/>
        <v>0</v>
      </c>
      <c r="K109" s="191">
        <v>0</v>
      </c>
      <c r="L109" s="191">
        <f t="shared" ref="L109:P109" si="122">L110+L111+L112</f>
        <v>0</v>
      </c>
      <c r="M109" s="191">
        <f t="shared" si="122"/>
        <v>0</v>
      </c>
      <c r="N109" s="191">
        <f t="shared" si="122"/>
        <v>0</v>
      </c>
      <c r="O109" s="191">
        <f t="shared" ref="O109" si="123">O110+O111+O112</f>
        <v>0</v>
      </c>
      <c r="P109" s="191">
        <f t="shared" si="122"/>
        <v>0</v>
      </c>
      <c r="Q109" s="191">
        <v>0</v>
      </c>
      <c r="R109" s="191">
        <f t="shared" ref="R109" si="124">R110+R111+R112</f>
        <v>0</v>
      </c>
      <c r="S109" s="455">
        <v>0</v>
      </c>
      <c r="T109" s="191">
        <v>0</v>
      </c>
      <c r="U109" s="417">
        <v>0</v>
      </c>
      <c r="V109" s="417">
        <v>0</v>
      </c>
      <c r="W109" s="416">
        <v>0</v>
      </c>
      <c r="X109" s="191">
        <f t="shared" ref="X109" si="125">X110+X111+X112</f>
        <v>0</v>
      </c>
    </row>
    <row r="110" spans="1:24" outlineLevel="3">
      <c r="A110" s="269" t="s">
        <v>646</v>
      </c>
      <c r="B110" s="190" t="s">
        <v>544</v>
      </c>
      <c r="C110" s="191"/>
      <c r="D110" s="191"/>
      <c r="E110" s="191"/>
      <c r="F110" s="191"/>
      <c r="G110" s="191"/>
      <c r="H110" s="191"/>
      <c r="I110" s="191"/>
      <c r="J110" s="191"/>
      <c r="K110" s="191"/>
      <c r="L110" s="191"/>
      <c r="M110" s="191"/>
      <c r="N110" s="191"/>
      <c r="O110" s="191"/>
      <c r="P110" s="191"/>
      <c r="Q110" s="191"/>
      <c r="R110" s="191"/>
      <c r="S110" s="455">
        <v>0</v>
      </c>
      <c r="T110" s="191">
        <v>0</v>
      </c>
      <c r="U110" s="416">
        <v>0</v>
      </c>
      <c r="V110" s="416">
        <v>0</v>
      </c>
      <c r="W110" s="416">
        <v>0</v>
      </c>
      <c r="X110" s="191"/>
    </row>
    <row r="111" spans="1:24" ht="14.25" customHeight="1" outlineLevel="3">
      <c r="A111" s="269" t="s">
        <v>647</v>
      </c>
      <c r="B111" s="190" t="s">
        <v>546</v>
      </c>
      <c r="C111" s="191"/>
      <c r="D111" s="191"/>
      <c r="E111" s="191"/>
      <c r="F111" s="191"/>
      <c r="G111" s="191"/>
      <c r="H111" s="191"/>
      <c r="I111" s="191"/>
      <c r="J111" s="191"/>
      <c r="K111" s="191"/>
      <c r="L111" s="191"/>
      <c r="M111" s="191"/>
      <c r="N111" s="191"/>
      <c r="O111" s="191"/>
      <c r="P111" s="191"/>
      <c r="Q111" s="191"/>
      <c r="R111" s="191"/>
      <c r="S111" s="455">
        <v>0</v>
      </c>
      <c r="T111" s="191">
        <v>0</v>
      </c>
      <c r="U111" s="416">
        <v>0</v>
      </c>
      <c r="V111" s="416">
        <v>0</v>
      </c>
      <c r="W111" s="416">
        <v>0</v>
      </c>
      <c r="X111" s="191"/>
    </row>
    <row r="112" spans="1:24" ht="14.25" customHeight="1" outlineLevel="3">
      <c r="A112" s="269" t="s">
        <v>648</v>
      </c>
      <c r="B112" s="190" t="s">
        <v>548</v>
      </c>
      <c r="C112" s="191"/>
      <c r="D112" s="191"/>
      <c r="E112" s="191"/>
      <c r="F112" s="191"/>
      <c r="G112" s="191"/>
      <c r="H112" s="191"/>
      <c r="I112" s="191"/>
      <c r="J112" s="191"/>
      <c r="K112" s="191"/>
      <c r="L112" s="191"/>
      <c r="M112" s="191"/>
      <c r="N112" s="191"/>
      <c r="O112" s="191"/>
      <c r="P112" s="191"/>
      <c r="Q112" s="191"/>
      <c r="R112" s="191"/>
      <c r="S112" s="455">
        <v>0</v>
      </c>
      <c r="T112" s="191">
        <v>0</v>
      </c>
      <c r="U112" s="416">
        <v>0</v>
      </c>
      <c r="V112" s="416">
        <v>0</v>
      </c>
      <c r="W112" s="416">
        <v>0</v>
      </c>
      <c r="X112" s="191"/>
    </row>
    <row r="113" spans="1:24" ht="14.25" customHeight="1" outlineLevel="3">
      <c r="A113" s="269" t="s">
        <v>649</v>
      </c>
      <c r="B113" s="192" t="s">
        <v>550</v>
      </c>
      <c r="C113" s="191"/>
      <c r="D113" s="191"/>
      <c r="E113" s="191"/>
      <c r="F113" s="191"/>
      <c r="G113" s="191"/>
      <c r="H113" s="191"/>
      <c r="I113" s="191"/>
      <c r="J113" s="191"/>
      <c r="K113" s="191"/>
      <c r="L113" s="191"/>
      <c r="M113" s="191"/>
      <c r="N113" s="191"/>
      <c r="O113" s="191"/>
      <c r="P113" s="191"/>
      <c r="Q113" s="191"/>
      <c r="R113" s="191"/>
      <c r="S113" s="455">
        <v>0</v>
      </c>
      <c r="T113" s="191">
        <v>0</v>
      </c>
      <c r="U113" s="416">
        <v>0</v>
      </c>
      <c r="V113" s="416">
        <v>0</v>
      </c>
      <c r="W113" s="482">
        <v>0</v>
      </c>
      <c r="X113" s="191"/>
    </row>
    <row r="114" spans="1:24" ht="31.5" outlineLevel="3">
      <c r="A114" s="269" t="s">
        <v>650</v>
      </c>
      <c r="B114" s="189" t="s">
        <v>552</v>
      </c>
      <c r="C114" s="193"/>
      <c r="D114" s="193"/>
      <c r="E114" s="193"/>
      <c r="F114" s="193"/>
      <c r="G114" s="193"/>
      <c r="H114" s="193"/>
      <c r="I114" s="193"/>
      <c r="J114" s="193"/>
      <c r="K114" s="193"/>
      <c r="L114" s="193"/>
      <c r="M114" s="193"/>
      <c r="N114" s="193"/>
      <c r="O114" s="193"/>
      <c r="P114" s="193"/>
      <c r="Q114" s="193"/>
      <c r="R114" s="193"/>
      <c r="S114" s="502">
        <v>0</v>
      </c>
      <c r="T114" s="193">
        <v>0</v>
      </c>
      <c r="U114" s="416">
        <v>0</v>
      </c>
      <c r="V114" s="416">
        <v>0</v>
      </c>
      <c r="W114" s="473">
        <v>0</v>
      </c>
      <c r="X114" s="193"/>
    </row>
    <row r="115" spans="1:24" outlineLevel="3">
      <c r="A115" s="269" t="s">
        <v>651</v>
      </c>
      <c r="B115" s="189" t="s">
        <v>554</v>
      </c>
      <c r="C115" s="193"/>
      <c r="D115" s="193"/>
      <c r="E115" s="193"/>
      <c r="F115" s="193"/>
      <c r="G115" s="193"/>
      <c r="H115" s="193"/>
      <c r="I115" s="193"/>
      <c r="J115" s="193"/>
      <c r="K115" s="193"/>
      <c r="L115" s="193"/>
      <c r="M115" s="193"/>
      <c r="N115" s="193"/>
      <c r="O115" s="193"/>
      <c r="P115" s="193"/>
      <c r="Q115" s="193"/>
      <c r="R115" s="193"/>
      <c r="S115" s="502">
        <v>0</v>
      </c>
      <c r="T115" s="193">
        <v>0</v>
      </c>
      <c r="U115" s="416">
        <v>0</v>
      </c>
      <c r="V115" s="416">
        <v>0</v>
      </c>
      <c r="W115" s="416">
        <v>0</v>
      </c>
      <c r="X115" s="193"/>
    </row>
    <row r="116" spans="1:24" outlineLevel="3">
      <c r="A116" s="269"/>
      <c r="B116" s="189" t="s">
        <v>652</v>
      </c>
      <c r="C116" s="193"/>
      <c r="D116" s="193"/>
      <c r="E116" s="193"/>
      <c r="F116" s="193"/>
      <c r="G116" s="193"/>
      <c r="H116" s="193"/>
      <c r="I116" s="193"/>
      <c r="J116" s="193"/>
      <c r="K116" s="193"/>
      <c r="L116" s="193"/>
      <c r="M116" s="193"/>
      <c r="N116" s="193"/>
      <c r="O116" s="193"/>
      <c r="P116" s="193"/>
      <c r="Q116" s="193"/>
      <c r="R116" s="193"/>
      <c r="S116" s="502"/>
      <c r="T116" s="193"/>
      <c r="U116" s="415"/>
      <c r="V116" s="415"/>
      <c r="W116" s="416"/>
      <c r="X116" s="193"/>
    </row>
    <row r="117" spans="1:24" ht="14.25" customHeight="1" outlineLevel="3">
      <c r="A117" s="269"/>
      <c r="B117" s="189" t="s">
        <v>557</v>
      </c>
      <c r="C117" s="194"/>
      <c r="D117" s="194"/>
      <c r="E117" s="194"/>
      <c r="F117" s="194"/>
      <c r="G117" s="194"/>
      <c r="H117" s="194"/>
      <c r="I117" s="194"/>
      <c r="J117" s="194"/>
      <c r="K117" s="194"/>
      <c r="L117" s="194"/>
      <c r="M117" s="194"/>
      <c r="N117" s="194"/>
      <c r="O117" s="194"/>
      <c r="P117" s="194"/>
      <c r="Q117" s="194"/>
      <c r="R117" s="194"/>
      <c r="S117" s="503"/>
      <c r="T117" s="194"/>
      <c r="U117" s="474"/>
      <c r="V117" s="474"/>
      <c r="W117" s="416"/>
      <c r="X117" s="194"/>
    </row>
    <row r="118" spans="1:24" ht="31.5" outlineLevel="2">
      <c r="A118" s="269" t="s">
        <v>653</v>
      </c>
      <c r="B118" s="182" t="s">
        <v>571</v>
      </c>
      <c r="C118" s="194"/>
      <c r="D118" s="194"/>
      <c r="E118" s="194"/>
      <c r="F118" s="194"/>
      <c r="G118" s="194"/>
      <c r="H118" s="194"/>
      <c r="I118" s="194"/>
      <c r="J118" s="194"/>
      <c r="K118" s="194"/>
      <c r="L118" s="194"/>
      <c r="M118" s="194"/>
      <c r="N118" s="194"/>
      <c r="O118" s="194"/>
      <c r="P118" s="194"/>
      <c r="Q118" s="194"/>
      <c r="R118" s="194"/>
      <c r="S118" s="503">
        <v>0</v>
      </c>
      <c r="T118" s="194">
        <v>0</v>
      </c>
      <c r="U118" s="416">
        <v>0</v>
      </c>
      <c r="V118" s="416">
        <v>0</v>
      </c>
      <c r="W118" s="416">
        <v>0</v>
      </c>
      <c r="X118" s="194"/>
    </row>
    <row r="119" spans="1:24" outlineLevel="2">
      <c r="A119" s="269" t="s">
        <v>654</v>
      </c>
      <c r="B119" s="188" t="s">
        <v>594</v>
      </c>
      <c r="C119" s="194">
        <f>C120+C121+C122</f>
        <v>0</v>
      </c>
      <c r="D119" s="194">
        <f t="shared" ref="D119" si="126">D120+D121+D122</f>
        <v>0</v>
      </c>
      <c r="E119" s="194">
        <f>E120+E121+E122</f>
        <v>0</v>
      </c>
      <c r="F119" s="194">
        <f t="shared" ref="F119" si="127">F120+F121+F122</f>
        <v>0</v>
      </c>
      <c r="G119" s="194"/>
      <c r="H119" s="194"/>
      <c r="I119" s="194"/>
      <c r="J119" s="194"/>
      <c r="K119" s="194"/>
      <c r="L119" s="194">
        <f t="shared" ref="L119:P119" si="128">L120+L121+L122</f>
        <v>0</v>
      </c>
      <c r="M119" s="194">
        <f t="shared" si="128"/>
        <v>0</v>
      </c>
      <c r="N119" s="194">
        <f t="shared" si="128"/>
        <v>0</v>
      </c>
      <c r="O119" s="194">
        <f t="shared" ref="O119" si="129">O120+O121+O122</f>
        <v>0</v>
      </c>
      <c r="P119" s="194">
        <f t="shared" si="128"/>
        <v>0</v>
      </c>
      <c r="Q119" s="194">
        <v>0</v>
      </c>
      <c r="R119" s="194">
        <f t="shared" ref="R119" si="130">R120+R121+R122</f>
        <v>0</v>
      </c>
      <c r="S119" s="503">
        <v>0</v>
      </c>
      <c r="T119" s="194">
        <v>0</v>
      </c>
      <c r="U119" s="420">
        <v>0</v>
      </c>
      <c r="V119" s="420">
        <v>0</v>
      </c>
      <c r="W119" s="416">
        <v>0</v>
      </c>
      <c r="X119" s="194">
        <f t="shared" ref="X119" si="131">X120+X121+X122</f>
        <v>0</v>
      </c>
    </row>
    <row r="120" spans="1:24" outlineLevel="3">
      <c r="A120" s="269" t="s">
        <v>655</v>
      </c>
      <c r="B120" s="189" t="s">
        <v>596</v>
      </c>
      <c r="C120" s="194"/>
      <c r="D120" s="194"/>
      <c r="E120" s="194"/>
      <c r="F120" s="194"/>
      <c r="G120" s="194"/>
      <c r="H120" s="194"/>
      <c r="I120" s="194"/>
      <c r="J120" s="194"/>
      <c r="K120" s="194"/>
      <c r="L120" s="194"/>
      <c r="M120" s="194"/>
      <c r="N120" s="194"/>
      <c r="O120" s="194"/>
      <c r="P120" s="194"/>
      <c r="Q120" s="194"/>
      <c r="R120" s="194"/>
      <c r="S120" s="503">
        <v>0</v>
      </c>
      <c r="T120" s="194">
        <v>0</v>
      </c>
      <c r="U120" s="416">
        <v>0</v>
      </c>
      <c r="V120" s="416">
        <v>0</v>
      </c>
      <c r="W120" s="473">
        <v>0</v>
      </c>
      <c r="X120" s="194"/>
    </row>
    <row r="121" spans="1:24" outlineLevel="3">
      <c r="A121" s="269" t="s">
        <v>656</v>
      </c>
      <c r="B121" s="189" t="s">
        <v>657</v>
      </c>
      <c r="C121" s="194"/>
      <c r="D121" s="194"/>
      <c r="E121" s="194"/>
      <c r="F121" s="194"/>
      <c r="G121" s="194"/>
      <c r="H121" s="194"/>
      <c r="I121" s="194"/>
      <c r="J121" s="194"/>
      <c r="K121" s="194"/>
      <c r="L121" s="194"/>
      <c r="M121" s="194"/>
      <c r="N121" s="194"/>
      <c r="O121" s="194"/>
      <c r="P121" s="194"/>
      <c r="Q121" s="194"/>
      <c r="R121" s="194"/>
      <c r="S121" s="503">
        <v>0</v>
      </c>
      <c r="T121" s="194">
        <v>0</v>
      </c>
      <c r="U121" s="416">
        <v>0</v>
      </c>
      <c r="V121" s="416">
        <v>0</v>
      </c>
      <c r="W121" s="473">
        <v>0</v>
      </c>
      <c r="X121" s="194"/>
    </row>
    <row r="122" spans="1:24" outlineLevel="3">
      <c r="A122" s="269" t="s">
        <v>658</v>
      </c>
      <c r="B122" s="189" t="s">
        <v>598</v>
      </c>
      <c r="C122" s="194"/>
      <c r="D122" s="194"/>
      <c r="E122" s="194"/>
      <c r="F122" s="194"/>
      <c r="G122" s="194"/>
      <c r="H122" s="194"/>
      <c r="I122" s="194"/>
      <c r="J122" s="194"/>
      <c r="K122" s="194"/>
      <c r="L122" s="194"/>
      <c r="M122" s="194"/>
      <c r="N122" s="194"/>
      <c r="O122" s="194"/>
      <c r="P122" s="194"/>
      <c r="Q122" s="194"/>
      <c r="R122" s="194"/>
      <c r="S122" s="503">
        <v>0</v>
      </c>
      <c r="T122" s="194">
        <v>0</v>
      </c>
      <c r="U122" s="416">
        <v>0</v>
      </c>
      <c r="V122" s="416">
        <v>0</v>
      </c>
      <c r="W122" s="473">
        <v>0</v>
      </c>
      <c r="X122" s="194"/>
    </row>
    <row r="123" spans="1:24" outlineLevel="2">
      <c r="A123" s="269" t="s">
        <v>659</v>
      </c>
      <c r="B123" s="182" t="s">
        <v>325</v>
      </c>
      <c r="C123" s="193"/>
      <c r="D123" s="177"/>
      <c r="E123" s="193"/>
      <c r="F123" s="177"/>
      <c r="G123" s="177"/>
      <c r="H123" s="177"/>
      <c r="I123" s="177"/>
      <c r="J123" s="177"/>
      <c r="K123" s="177"/>
      <c r="L123" s="177"/>
      <c r="M123" s="177"/>
      <c r="N123" s="177"/>
      <c r="O123" s="177"/>
      <c r="P123" s="177"/>
      <c r="Q123" s="177"/>
      <c r="R123" s="177"/>
      <c r="S123" s="452">
        <v>0</v>
      </c>
      <c r="T123" s="177">
        <v>0</v>
      </c>
      <c r="U123" s="416">
        <v>0</v>
      </c>
      <c r="V123" s="416">
        <v>0</v>
      </c>
      <c r="W123" s="416">
        <v>0</v>
      </c>
      <c r="X123" s="177"/>
    </row>
    <row r="124" spans="1:24" outlineLevel="2">
      <c r="A124" s="269" t="s">
        <v>660</v>
      </c>
      <c r="B124" s="182" t="s">
        <v>320</v>
      </c>
      <c r="C124" s="193"/>
      <c r="D124" s="177"/>
      <c r="E124" s="193"/>
      <c r="F124" s="177"/>
      <c r="G124" s="177"/>
      <c r="H124" s="177"/>
      <c r="I124" s="177"/>
      <c r="J124" s="177"/>
      <c r="K124" s="177"/>
      <c r="L124" s="177"/>
      <c r="M124" s="177"/>
      <c r="N124" s="177"/>
      <c r="O124" s="177"/>
      <c r="P124" s="177"/>
      <c r="Q124" s="177"/>
      <c r="R124" s="177"/>
      <c r="S124" s="452">
        <v>0</v>
      </c>
      <c r="T124" s="177">
        <v>0</v>
      </c>
      <c r="U124" s="416">
        <v>0</v>
      </c>
      <c r="V124" s="416">
        <v>0</v>
      </c>
      <c r="W124" s="416">
        <v>0</v>
      </c>
      <c r="X124" s="177"/>
    </row>
    <row r="125" spans="1:24" outlineLevel="2">
      <c r="A125" s="269" t="s">
        <v>661</v>
      </c>
      <c r="B125" s="182" t="s">
        <v>632</v>
      </c>
      <c r="C125" s="193"/>
      <c r="D125" s="177"/>
      <c r="E125" s="193"/>
      <c r="F125" s="177"/>
      <c r="G125" s="177"/>
      <c r="H125" s="177"/>
      <c r="I125" s="177"/>
      <c r="J125" s="177"/>
      <c r="K125" s="177"/>
      <c r="L125" s="177"/>
      <c r="M125" s="177"/>
      <c r="N125" s="177"/>
      <c r="O125" s="177"/>
      <c r="P125" s="177"/>
      <c r="Q125" s="177"/>
      <c r="R125" s="177"/>
      <c r="S125" s="452">
        <v>0</v>
      </c>
      <c r="T125" s="177">
        <v>0</v>
      </c>
      <c r="U125" s="416">
        <v>0</v>
      </c>
      <c r="V125" s="416">
        <v>0</v>
      </c>
      <c r="W125" s="416">
        <v>0</v>
      </c>
      <c r="X125" s="177"/>
    </row>
    <row r="126" spans="1:24" outlineLevel="2">
      <c r="A126" s="269" t="s">
        <v>662</v>
      </c>
      <c r="B126" s="182" t="s">
        <v>663</v>
      </c>
      <c r="C126" s="193"/>
      <c r="D126" s="177"/>
      <c r="E126" s="193"/>
      <c r="F126" s="177"/>
      <c r="G126" s="177"/>
      <c r="H126" s="177"/>
      <c r="I126" s="177"/>
      <c r="J126" s="177"/>
      <c r="K126" s="177"/>
      <c r="L126" s="177"/>
      <c r="M126" s="177"/>
      <c r="N126" s="177"/>
      <c r="O126" s="177"/>
      <c r="P126" s="177"/>
      <c r="Q126" s="177"/>
      <c r="R126" s="177"/>
      <c r="S126" s="452">
        <v>0</v>
      </c>
      <c r="T126" s="177">
        <v>0</v>
      </c>
      <c r="U126" s="416">
        <v>0</v>
      </c>
      <c r="V126" s="416">
        <v>0</v>
      </c>
      <c r="W126" s="416">
        <v>0</v>
      </c>
      <c r="X126" s="177"/>
    </row>
    <row r="127" spans="1:24" outlineLevel="2">
      <c r="A127" s="269" t="s">
        <v>664</v>
      </c>
      <c r="B127" s="182" t="s">
        <v>665</v>
      </c>
      <c r="C127" s="193"/>
      <c r="D127" s="177"/>
      <c r="E127" s="193"/>
      <c r="F127" s="177"/>
      <c r="G127" s="177"/>
      <c r="H127" s="177"/>
      <c r="I127" s="177"/>
      <c r="J127" s="177"/>
      <c r="K127" s="177"/>
      <c r="L127" s="177"/>
      <c r="M127" s="177"/>
      <c r="N127" s="177"/>
      <c r="O127" s="177"/>
      <c r="P127" s="177"/>
      <c r="Q127" s="177"/>
      <c r="R127" s="177"/>
      <c r="S127" s="452">
        <v>0</v>
      </c>
      <c r="T127" s="177">
        <v>0</v>
      </c>
      <c r="U127" s="416">
        <v>0</v>
      </c>
      <c r="V127" s="416">
        <v>0</v>
      </c>
      <c r="W127" s="416">
        <v>0</v>
      </c>
      <c r="X127" s="177"/>
    </row>
    <row r="128" spans="1:24" outlineLevel="2">
      <c r="A128" s="269" t="s">
        <v>666</v>
      </c>
      <c r="B128" s="182" t="s">
        <v>667</v>
      </c>
      <c r="C128" s="118">
        <v>1832</v>
      </c>
      <c r="D128" s="118">
        <v>4300</v>
      </c>
      <c r="E128" s="118">
        <v>8862</v>
      </c>
      <c r="F128" s="118">
        <v>2200</v>
      </c>
      <c r="G128" s="118">
        <v>1980</v>
      </c>
      <c r="H128" s="117">
        <f>F128-D128</f>
        <v>-2100</v>
      </c>
      <c r="I128" s="287">
        <f>F128/D128</f>
        <v>0.51162790697674421</v>
      </c>
      <c r="J128" s="117">
        <f>F128-E128</f>
        <v>-6662</v>
      </c>
      <c r="K128" s="287">
        <f>F128/E128</f>
        <v>0.24825095915143308</v>
      </c>
      <c r="L128" s="116">
        <v>159</v>
      </c>
      <c r="M128" s="116">
        <v>919</v>
      </c>
      <c r="N128" s="116">
        <v>1372</v>
      </c>
      <c r="O128" s="116">
        <v>1189</v>
      </c>
      <c r="P128" s="116">
        <v>2120</v>
      </c>
      <c r="Q128" s="116">
        <v>2169</v>
      </c>
      <c r="R128" s="116">
        <v>2900</v>
      </c>
      <c r="S128" s="456">
        <v>2900</v>
      </c>
      <c r="T128" s="116">
        <v>2650</v>
      </c>
      <c r="U128" s="416">
        <v>540</v>
      </c>
      <c r="V128" s="416">
        <v>1320</v>
      </c>
      <c r="W128" s="416">
        <v>1860</v>
      </c>
      <c r="X128" s="116">
        <v>2900</v>
      </c>
    </row>
    <row r="129" spans="1:24" outlineLevel="2">
      <c r="A129" s="269" t="s">
        <v>668</v>
      </c>
      <c r="B129" s="182" t="s">
        <v>669</v>
      </c>
      <c r="C129" s="193"/>
      <c r="D129" s="177"/>
      <c r="E129" s="193"/>
      <c r="F129" s="177"/>
      <c r="G129" s="177"/>
      <c r="H129" s="177"/>
      <c r="I129" s="177"/>
      <c r="J129" s="177"/>
      <c r="K129" s="177"/>
      <c r="L129" s="177"/>
      <c r="M129" s="177"/>
      <c r="N129" s="177"/>
      <c r="O129" s="177"/>
      <c r="P129" s="177"/>
      <c r="Q129" s="177"/>
      <c r="R129" s="177"/>
      <c r="S129" s="452">
        <v>0</v>
      </c>
      <c r="T129" s="177">
        <v>0</v>
      </c>
      <c r="U129" s="416">
        <v>0</v>
      </c>
      <c r="V129" s="416">
        <v>0</v>
      </c>
      <c r="W129" s="416">
        <v>0</v>
      </c>
      <c r="X129" s="177"/>
    </row>
    <row r="130" spans="1:24" outlineLevel="2">
      <c r="A130" s="269" t="s">
        <v>670</v>
      </c>
      <c r="B130" s="182" t="s">
        <v>671</v>
      </c>
      <c r="C130" s="193"/>
      <c r="D130" s="177"/>
      <c r="E130" s="193"/>
      <c r="F130" s="177"/>
      <c r="G130" s="177"/>
      <c r="H130" s="177"/>
      <c r="I130" s="177"/>
      <c r="J130" s="177"/>
      <c r="K130" s="177"/>
      <c r="L130" s="177"/>
      <c r="M130" s="177"/>
      <c r="N130" s="177"/>
      <c r="O130" s="177"/>
      <c r="P130" s="177"/>
      <c r="Q130" s="177"/>
      <c r="R130" s="177"/>
      <c r="S130" s="452">
        <v>0</v>
      </c>
      <c r="T130" s="177">
        <v>0</v>
      </c>
      <c r="U130" s="416">
        <v>0</v>
      </c>
      <c r="V130" s="416">
        <v>0</v>
      </c>
      <c r="W130" s="473">
        <v>0</v>
      </c>
      <c r="X130" s="177"/>
    </row>
    <row r="131" spans="1:24" ht="14.25" customHeight="1" outlineLevel="2">
      <c r="A131" s="269" t="s">
        <v>672</v>
      </c>
      <c r="B131" s="182" t="s">
        <v>673</v>
      </c>
      <c r="C131" s="193"/>
      <c r="D131" s="177"/>
      <c r="E131" s="193"/>
      <c r="F131" s="177"/>
      <c r="G131" s="177"/>
      <c r="H131" s="177"/>
      <c r="I131" s="177"/>
      <c r="J131" s="177"/>
      <c r="K131" s="177"/>
      <c r="L131" s="177"/>
      <c r="M131" s="177"/>
      <c r="N131" s="177"/>
      <c r="O131" s="177"/>
      <c r="P131" s="177"/>
      <c r="Q131" s="177"/>
      <c r="R131" s="177"/>
      <c r="S131" s="452">
        <v>0</v>
      </c>
      <c r="T131" s="177">
        <v>0</v>
      </c>
      <c r="U131" s="416">
        <v>0</v>
      </c>
      <c r="V131" s="416">
        <v>0</v>
      </c>
      <c r="W131" s="416">
        <v>0</v>
      </c>
      <c r="X131" s="177"/>
    </row>
    <row r="132" spans="1:24" outlineLevel="2">
      <c r="A132" s="269" t="s">
        <v>674</v>
      </c>
      <c r="B132" s="182" t="s">
        <v>675</v>
      </c>
      <c r="C132" s="193"/>
      <c r="D132" s="177"/>
      <c r="E132" s="193"/>
      <c r="F132" s="177"/>
      <c r="G132" s="177"/>
      <c r="H132" s="177"/>
      <c r="I132" s="177"/>
      <c r="J132" s="177"/>
      <c r="K132" s="177"/>
      <c r="L132" s="177"/>
      <c r="M132" s="177"/>
      <c r="N132" s="177"/>
      <c r="O132" s="177"/>
      <c r="P132" s="177"/>
      <c r="Q132" s="177"/>
      <c r="R132" s="177"/>
      <c r="S132" s="452">
        <v>0</v>
      </c>
      <c r="T132" s="177">
        <v>0</v>
      </c>
      <c r="U132" s="416">
        <v>0</v>
      </c>
      <c r="V132" s="416">
        <v>0</v>
      </c>
      <c r="W132" s="416">
        <v>0</v>
      </c>
      <c r="X132" s="177"/>
    </row>
    <row r="133" spans="1:24" outlineLevel="2">
      <c r="A133" s="269" t="s">
        <v>676</v>
      </c>
      <c r="B133" s="202" t="s">
        <v>677</v>
      </c>
      <c r="C133" s="193"/>
      <c r="D133" s="177"/>
      <c r="E133" s="193"/>
      <c r="F133" s="177"/>
      <c r="G133" s="177"/>
      <c r="H133" s="177"/>
      <c r="I133" s="177"/>
      <c r="J133" s="177"/>
      <c r="K133" s="177"/>
      <c r="L133" s="177"/>
      <c r="M133" s="177"/>
      <c r="N133" s="177"/>
      <c r="O133" s="177"/>
      <c r="P133" s="177"/>
      <c r="Q133" s="177"/>
      <c r="R133" s="177"/>
      <c r="S133" s="452">
        <v>0</v>
      </c>
      <c r="T133" s="177">
        <v>0</v>
      </c>
      <c r="U133" s="416">
        <v>0</v>
      </c>
      <c r="V133" s="416">
        <v>0</v>
      </c>
      <c r="W133" s="416">
        <v>0</v>
      </c>
      <c r="X133" s="177"/>
    </row>
    <row r="134" spans="1:24" ht="31.5" outlineLevel="2">
      <c r="A134" s="269" t="s">
        <v>678</v>
      </c>
      <c r="B134" s="202" t="s">
        <v>679</v>
      </c>
      <c r="C134" s="193"/>
      <c r="D134" s="177"/>
      <c r="E134" s="193"/>
      <c r="F134" s="177"/>
      <c r="G134" s="177"/>
      <c r="H134" s="177"/>
      <c r="I134" s="177"/>
      <c r="J134" s="177"/>
      <c r="K134" s="177"/>
      <c r="L134" s="177"/>
      <c r="M134" s="177"/>
      <c r="N134" s="177"/>
      <c r="O134" s="177"/>
      <c r="P134" s="177"/>
      <c r="Q134" s="177"/>
      <c r="R134" s="177"/>
      <c r="S134" s="452">
        <v>0</v>
      </c>
      <c r="T134" s="177">
        <v>0</v>
      </c>
      <c r="U134" s="416">
        <v>0</v>
      </c>
      <c r="V134" s="416">
        <v>0</v>
      </c>
      <c r="W134" s="473">
        <v>0</v>
      </c>
      <c r="X134" s="177"/>
    </row>
    <row r="135" spans="1:24" outlineLevel="2">
      <c r="A135" s="269" t="s">
        <v>680</v>
      </c>
      <c r="B135" s="202" t="s">
        <v>681</v>
      </c>
      <c r="C135" s="193"/>
      <c r="D135" s="177"/>
      <c r="E135" s="193"/>
      <c r="F135" s="177"/>
      <c r="G135" s="177"/>
      <c r="H135" s="177"/>
      <c r="I135" s="177"/>
      <c r="J135" s="177"/>
      <c r="K135" s="177"/>
      <c r="L135" s="177"/>
      <c r="M135" s="177"/>
      <c r="N135" s="177"/>
      <c r="O135" s="177"/>
      <c r="P135" s="177"/>
      <c r="Q135" s="177"/>
      <c r="R135" s="177"/>
      <c r="S135" s="452">
        <v>0</v>
      </c>
      <c r="T135" s="177">
        <v>0</v>
      </c>
      <c r="U135" s="416">
        <v>0</v>
      </c>
      <c r="V135" s="416">
        <v>0</v>
      </c>
      <c r="W135" s="473">
        <v>0</v>
      </c>
      <c r="X135" s="177"/>
    </row>
    <row r="136" spans="1:24" outlineLevel="2">
      <c r="A136" s="269" t="s">
        <v>682</v>
      </c>
      <c r="B136" s="188" t="s">
        <v>617</v>
      </c>
      <c r="C136" s="193">
        <f>C137+C138+C139</f>
        <v>0</v>
      </c>
      <c r="D136" s="193">
        <f t="shared" ref="D136" si="132">D137+D138+D139</f>
        <v>0</v>
      </c>
      <c r="E136" s="193">
        <f>E137+E138+E139</f>
        <v>0</v>
      </c>
      <c r="F136" s="193">
        <f t="shared" ref="F136" si="133">F137+F138+F139</f>
        <v>0</v>
      </c>
      <c r="G136" s="193"/>
      <c r="H136" s="193"/>
      <c r="I136" s="193"/>
      <c r="J136" s="193"/>
      <c r="K136" s="193"/>
      <c r="L136" s="193">
        <f t="shared" ref="L136:P136" si="134">L137+L138+L139</f>
        <v>0</v>
      </c>
      <c r="M136" s="193">
        <f t="shared" si="134"/>
        <v>0</v>
      </c>
      <c r="N136" s="193">
        <f t="shared" si="134"/>
        <v>0</v>
      </c>
      <c r="O136" s="193">
        <f t="shared" ref="O136" si="135">O137+O138+O139</f>
        <v>0</v>
      </c>
      <c r="P136" s="193">
        <f t="shared" si="134"/>
        <v>0</v>
      </c>
      <c r="Q136" s="193">
        <v>0</v>
      </c>
      <c r="R136" s="193">
        <f t="shared" ref="R136" si="136">R137+R138+R139</f>
        <v>0</v>
      </c>
      <c r="S136" s="502">
        <v>0</v>
      </c>
      <c r="T136" s="193">
        <v>0</v>
      </c>
      <c r="U136" s="420">
        <v>0</v>
      </c>
      <c r="V136" s="420">
        <v>0</v>
      </c>
      <c r="W136" s="473">
        <v>0</v>
      </c>
      <c r="X136" s="193">
        <f t="shared" ref="X136" si="137">X137+X138+X139</f>
        <v>0</v>
      </c>
    </row>
    <row r="137" spans="1:24" outlineLevel="3">
      <c r="A137" s="269" t="s">
        <v>683</v>
      </c>
      <c r="B137" s="189" t="s">
        <v>619</v>
      </c>
      <c r="C137" s="193"/>
      <c r="D137" s="177"/>
      <c r="E137" s="193"/>
      <c r="F137" s="177"/>
      <c r="G137" s="177"/>
      <c r="H137" s="177"/>
      <c r="I137" s="177"/>
      <c r="J137" s="177"/>
      <c r="K137" s="177"/>
      <c r="L137" s="177"/>
      <c r="M137" s="177"/>
      <c r="N137" s="177"/>
      <c r="O137" s="177"/>
      <c r="P137" s="177"/>
      <c r="Q137" s="177"/>
      <c r="R137" s="177"/>
      <c r="S137" s="452">
        <v>0</v>
      </c>
      <c r="T137" s="177">
        <v>0</v>
      </c>
      <c r="U137" s="416">
        <v>0</v>
      </c>
      <c r="V137" s="416">
        <v>0</v>
      </c>
      <c r="W137" s="416">
        <v>0</v>
      </c>
      <c r="X137" s="177"/>
    </row>
    <row r="138" spans="1:24" outlineLevel="3">
      <c r="A138" s="269" t="s">
        <v>684</v>
      </c>
      <c r="B138" s="189" t="s">
        <v>621</v>
      </c>
      <c r="C138" s="193"/>
      <c r="D138" s="177"/>
      <c r="E138" s="193"/>
      <c r="F138" s="177"/>
      <c r="G138" s="177"/>
      <c r="H138" s="177"/>
      <c r="I138" s="177"/>
      <c r="J138" s="177"/>
      <c r="K138" s="177"/>
      <c r="L138" s="177"/>
      <c r="M138" s="177"/>
      <c r="N138" s="177"/>
      <c r="O138" s="177"/>
      <c r="P138" s="177"/>
      <c r="Q138" s="177"/>
      <c r="R138" s="177"/>
      <c r="S138" s="452">
        <v>0</v>
      </c>
      <c r="T138" s="177">
        <v>0</v>
      </c>
      <c r="U138" s="416">
        <v>0</v>
      </c>
      <c r="V138" s="416">
        <v>0</v>
      </c>
      <c r="W138" s="416">
        <v>0</v>
      </c>
      <c r="X138" s="177"/>
    </row>
    <row r="139" spans="1:24" outlineLevel="3">
      <c r="A139" s="269" t="s">
        <v>685</v>
      </c>
      <c r="B139" s="189" t="s">
        <v>504</v>
      </c>
      <c r="C139" s="193"/>
      <c r="D139" s="177"/>
      <c r="E139" s="193"/>
      <c r="F139" s="177"/>
      <c r="G139" s="177"/>
      <c r="H139" s="177"/>
      <c r="I139" s="177"/>
      <c r="J139" s="177"/>
      <c r="K139" s="177"/>
      <c r="L139" s="177"/>
      <c r="M139" s="177"/>
      <c r="N139" s="177"/>
      <c r="O139" s="177"/>
      <c r="P139" s="177"/>
      <c r="Q139" s="177"/>
      <c r="R139" s="177"/>
      <c r="S139" s="452">
        <v>0</v>
      </c>
      <c r="T139" s="177">
        <v>0</v>
      </c>
      <c r="U139" s="416">
        <v>0</v>
      </c>
      <c r="V139" s="416">
        <v>0</v>
      </c>
      <c r="W139" s="416">
        <v>0</v>
      </c>
      <c r="X139" s="177"/>
    </row>
    <row r="140" spans="1:24" outlineLevel="2">
      <c r="A140" s="269" t="s">
        <v>686</v>
      </c>
      <c r="B140" s="188" t="s">
        <v>603</v>
      </c>
      <c r="C140" s="193">
        <f>C141+C142</f>
        <v>0</v>
      </c>
      <c r="D140" s="193">
        <f t="shared" ref="D140" si="138">D141+D142</f>
        <v>0</v>
      </c>
      <c r="E140" s="193">
        <f>E141+E142</f>
        <v>0</v>
      </c>
      <c r="F140" s="193">
        <f t="shared" ref="F140" si="139">F141+F142</f>
        <v>0</v>
      </c>
      <c r="G140" s="193"/>
      <c r="H140" s="193"/>
      <c r="I140" s="193"/>
      <c r="J140" s="193"/>
      <c r="K140" s="193"/>
      <c r="L140" s="193">
        <f t="shared" ref="L140:P140" si="140">L141+L142</f>
        <v>0</v>
      </c>
      <c r="M140" s="193">
        <f t="shared" si="140"/>
        <v>0</v>
      </c>
      <c r="N140" s="193">
        <f t="shared" si="140"/>
        <v>0</v>
      </c>
      <c r="O140" s="193">
        <f t="shared" ref="O140" si="141">O141+O142</f>
        <v>0</v>
      </c>
      <c r="P140" s="193">
        <f t="shared" si="140"/>
        <v>0</v>
      </c>
      <c r="Q140" s="193">
        <v>0</v>
      </c>
      <c r="R140" s="193">
        <f t="shared" ref="R140" si="142">R141+R142</f>
        <v>0</v>
      </c>
      <c r="S140" s="502">
        <v>0</v>
      </c>
      <c r="T140" s="193">
        <v>0</v>
      </c>
      <c r="U140" s="420">
        <v>0</v>
      </c>
      <c r="V140" s="420">
        <v>0</v>
      </c>
      <c r="W140" s="416">
        <v>0</v>
      </c>
      <c r="X140" s="193">
        <f t="shared" ref="X140" si="143">X141+X142</f>
        <v>0</v>
      </c>
    </row>
    <row r="141" spans="1:24" outlineLevel="2">
      <c r="A141" s="269" t="s">
        <v>687</v>
      </c>
      <c r="B141" s="198" t="s">
        <v>605</v>
      </c>
      <c r="C141" s="193"/>
      <c r="D141" s="177"/>
      <c r="E141" s="193"/>
      <c r="F141" s="177"/>
      <c r="G141" s="177"/>
      <c r="H141" s="177"/>
      <c r="I141" s="177"/>
      <c r="J141" s="177"/>
      <c r="K141" s="177"/>
      <c r="L141" s="177"/>
      <c r="M141" s="177"/>
      <c r="N141" s="177"/>
      <c r="O141" s="177"/>
      <c r="P141" s="177"/>
      <c r="Q141" s="177"/>
      <c r="R141" s="177"/>
      <c r="S141" s="452">
        <v>0</v>
      </c>
      <c r="T141" s="177">
        <v>0</v>
      </c>
      <c r="U141" s="416">
        <v>0</v>
      </c>
      <c r="V141" s="416">
        <v>0</v>
      </c>
      <c r="W141" s="416">
        <v>0</v>
      </c>
      <c r="X141" s="177"/>
    </row>
    <row r="142" spans="1:24" outlineLevel="2">
      <c r="A142" s="269" t="s">
        <v>688</v>
      </c>
      <c r="B142" s="198" t="s">
        <v>607</v>
      </c>
      <c r="C142" s="193"/>
      <c r="D142" s="177"/>
      <c r="E142" s="193"/>
      <c r="F142" s="177"/>
      <c r="G142" s="177"/>
      <c r="H142" s="177"/>
      <c r="I142" s="177"/>
      <c r="J142" s="177"/>
      <c r="K142" s="177"/>
      <c r="L142" s="177"/>
      <c r="M142" s="177"/>
      <c r="N142" s="177"/>
      <c r="O142" s="177"/>
      <c r="P142" s="177"/>
      <c r="Q142" s="177"/>
      <c r="R142" s="177"/>
      <c r="S142" s="452">
        <v>0</v>
      </c>
      <c r="T142" s="177">
        <v>0</v>
      </c>
      <c r="U142" s="416">
        <v>0</v>
      </c>
      <c r="V142" s="416">
        <v>0</v>
      </c>
      <c r="W142" s="473">
        <v>0</v>
      </c>
      <c r="X142" s="177"/>
    </row>
    <row r="143" spans="1:24" outlineLevel="2">
      <c r="A143" s="269" t="s">
        <v>689</v>
      </c>
      <c r="B143" s="202" t="s">
        <v>630</v>
      </c>
      <c r="C143" s="193"/>
      <c r="D143" s="193"/>
      <c r="E143" s="193"/>
      <c r="F143" s="193"/>
      <c r="G143" s="193"/>
      <c r="H143" s="193"/>
      <c r="I143" s="193"/>
      <c r="J143" s="193"/>
      <c r="K143" s="193"/>
      <c r="L143" s="193"/>
      <c r="M143" s="193"/>
      <c r="N143" s="193"/>
      <c r="O143" s="193"/>
      <c r="P143" s="193"/>
      <c r="Q143" s="193"/>
      <c r="R143" s="193"/>
      <c r="S143" s="502">
        <v>0</v>
      </c>
      <c r="T143" s="193">
        <v>0</v>
      </c>
      <c r="U143" s="416">
        <v>0</v>
      </c>
      <c r="V143" s="416">
        <v>0</v>
      </c>
      <c r="W143" s="473">
        <v>0</v>
      </c>
      <c r="X143" s="193"/>
    </row>
    <row r="144" spans="1:24" ht="24" customHeight="1" outlineLevel="2">
      <c r="A144" s="269" t="s">
        <v>690</v>
      </c>
      <c r="B144" s="182" t="s">
        <v>624</v>
      </c>
      <c r="C144" s="193"/>
      <c r="D144" s="193"/>
      <c r="E144" s="193"/>
      <c r="F144" s="193"/>
      <c r="G144" s="193"/>
      <c r="H144" s="193"/>
      <c r="I144" s="193"/>
      <c r="J144" s="193"/>
      <c r="K144" s="193"/>
      <c r="L144" s="193"/>
      <c r="M144" s="193"/>
      <c r="N144" s="193"/>
      <c r="O144" s="193"/>
      <c r="P144" s="193"/>
      <c r="Q144" s="193"/>
      <c r="R144" s="193"/>
      <c r="S144" s="502">
        <v>0</v>
      </c>
      <c r="T144" s="193">
        <v>0</v>
      </c>
      <c r="U144" s="416">
        <v>0</v>
      </c>
      <c r="V144" s="416">
        <v>0</v>
      </c>
      <c r="W144" s="416">
        <v>0</v>
      </c>
      <c r="X144" s="193"/>
    </row>
    <row r="145" spans="1:24" outlineLevel="2">
      <c r="A145" s="269" t="s">
        <v>691</v>
      </c>
      <c r="B145" s="182" t="s">
        <v>424</v>
      </c>
      <c r="C145" s="177"/>
      <c r="D145" s="177"/>
      <c r="E145" s="177"/>
      <c r="F145" s="177"/>
      <c r="G145" s="177"/>
      <c r="H145" s="177"/>
      <c r="I145" s="177"/>
      <c r="J145" s="177"/>
      <c r="K145" s="177"/>
      <c r="L145" s="177"/>
      <c r="M145" s="177"/>
      <c r="N145" s="177"/>
      <c r="O145" s="177"/>
      <c r="P145" s="177"/>
      <c r="Q145" s="177"/>
      <c r="R145" s="177"/>
      <c r="S145" s="452">
        <v>0</v>
      </c>
      <c r="T145" s="177">
        <v>0</v>
      </c>
      <c r="U145" s="416">
        <v>0</v>
      </c>
      <c r="V145" s="416">
        <v>0</v>
      </c>
      <c r="W145" s="416">
        <v>0</v>
      </c>
      <c r="X145" s="177"/>
    </row>
    <row r="146" spans="1:24" ht="16.5" outlineLevel="2" thickBot="1">
      <c r="A146" s="296"/>
      <c r="B146" s="203"/>
      <c r="C146" s="204"/>
      <c r="D146" s="204"/>
      <c r="E146" s="204"/>
      <c r="F146" s="204"/>
      <c r="G146" s="204"/>
      <c r="H146" s="204"/>
      <c r="I146" s="204"/>
      <c r="J146" s="204"/>
      <c r="K146" s="204"/>
      <c r="L146" s="204"/>
      <c r="M146" s="204"/>
      <c r="N146" s="204"/>
      <c r="O146" s="204"/>
      <c r="P146" s="204"/>
      <c r="Q146" s="204"/>
      <c r="R146" s="204"/>
      <c r="S146" s="204"/>
      <c r="T146" s="204"/>
      <c r="U146" s="475"/>
      <c r="V146" s="416"/>
      <c r="W146" s="416"/>
      <c r="X146" s="204"/>
    </row>
    <row r="147" spans="1:24" s="295" customFormat="1" outlineLevel="1">
      <c r="A147" s="279">
        <v>4</v>
      </c>
      <c r="B147" s="280" t="s">
        <v>692</v>
      </c>
      <c r="C147" s="201">
        <f>C148+C159+C160+C161+C162+C163+C164+C165+C166+C167+C168+C169+C170+C175+C178+C179+C180+C181+C186+C200+C201+C205+C208+C209+C210+C211+C212+C213+C214+C218+C219+C220+C222</f>
        <v>31389</v>
      </c>
      <c r="D147" s="201">
        <f>D148+D159+D160+D161+D162+D163+D164+D165+D166+D167+D168+D169+D170+D175+D178+D179+D180+D181+D186+D200+D201+D205+D208+D209+D210+D211+D212+D213+D214+D218+D219+D220+D222</f>
        <v>60727</v>
      </c>
      <c r="E147" s="201">
        <f>E148+E159+E160+E161+E162+E163+E164+E165+E166+E167+E168+E169+E170+E175+E178+E179+E180+E181+E186+E200+E201+E205+E208+E209+E210+E211+E212+E213+E214+E218+E219+E220+E222</f>
        <v>40088</v>
      </c>
      <c r="F147" s="201">
        <f>F148+F159+F160+F161+F162+F163+F164+F165+F166+F167+F168+F169+F170+F175+F178+F179+F180+F181+F186+F200+F201+F205+F208+F209+F210+F211+F212+F213+F214+F218+F219+F220+F222</f>
        <v>54881</v>
      </c>
      <c r="G147" s="201">
        <f>G148+G159+G160+G161+G162+G163+G164+G165+G166+G167+G168+G169+G170+G175+G178+G179+G180+G181+G186+G200+G201+G205+G208+G209+G210+G211+G212+G213+G214+G218+G219+G220+G222</f>
        <v>38984</v>
      </c>
      <c r="H147" s="201">
        <f t="shared" ref="H147:H186" si="144">F147-D147</f>
        <v>-5846</v>
      </c>
      <c r="I147" s="201">
        <f t="shared" ref="I147:I186" si="145">F147/D147</f>
        <v>0.90373310059775713</v>
      </c>
      <c r="J147" s="201">
        <f t="shared" ref="J147:J186" si="146">F147-E147</f>
        <v>14793</v>
      </c>
      <c r="K147" s="201">
        <f t="shared" ref="K147:K186" si="147">F147/E147</f>
        <v>1.3690131710237479</v>
      </c>
      <c r="L147" s="201">
        <f t="shared" ref="L147:P147" si="148">L148+L159+L160+L161+L162+L163+L164+L165+L166+L167+L168+L169+L170+L175+L178+L179+L180+L181+L186+L200+L201+L205+L208+L209+L210+L211+L212+L213+L214+L218+L219+L220+L222</f>
        <v>10228</v>
      </c>
      <c r="M147" s="201">
        <f t="shared" si="148"/>
        <v>20548</v>
      </c>
      <c r="N147" s="201">
        <f t="shared" si="148"/>
        <v>30603</v>
      </c>
      <c r="O147" s="201">
        <f t="shared" ref="O147" si="149">O148+O159+O160+O161+O162+O163+O164+O165+O166+O167+O168+O169+O170+O175+O178+O179+O180+O181+O186+O200+O201+O205+O208+O209+O210+O211+O212+O213+O214+O218+O219+O220+O222</f>
        <v>34639</v>
      </c>
      <c r="P147" s="201">
        <f t="shared" si="148"/>
        <v>50077</v>
      </c>
      <c r="Q147" s="201">
        <v>33048</v>
      </c>
      <c r="R147" s="201">
        <f t="shared" ref="R147:X147" si="150">R148+R159+R160+R161+R162+R163+R164+R165+R166+R167+R168+R169+R170+R175+R178+R179+R180+R181+R186+R200+R201+R205+R208+R209+R210+R211+R212+R213+R214+R218+R219+R220+R222</f>
        <v>52541</v>
      </c>
      <c r="S147" s="201">
        <f t="shared" si="150"/>
        <v>42335.5</v>
      </c>
      <c r="T147" s="201">
        <f t="shared" si="150"/>
        <v>61482</v>
      </c>
      <c r="U147" s="201">
        <f t="shared" si="150"/>
        <v>13884</v>
      </c>
      <c r="V147" s="201">
        <f t="shared" si="150"/>
        <v>26859</v>
      </c>
      <c r="W147" s="201">
        <f t="shared" si="150"/>
        <v>38545</v>
      </c>
      <c r="X147" s="201">
        <f t="shared" si="150"/>
        <v>56102</v>
      </c>
    </row>
    <row r="148" spans="1:24" outlineLevel="2">
      <c r="A148" s="269" t="s">
        <v>693</v>
      </c>
      <c r="B148" s="188" t="s">
        <v>541</v>
      </c>
      <c r="C148" s="183">
        <f>C149+C155+C156</f>
        <v>21984</v>
      </c>
      <c r="D148" s="183">
        <f t="shared" ref="D148" si="151">D149+D155+D156</f>
        <v>38924</v>
      </c>
      <c r="E148" s="183">
        <f>E149+E155+E156</f>
        <v>24805</v>
      </c>
      <c r="F148" s="183">
        <f t="shared" ref="F148:G148" si="152">F149+F155+F156</f>
        <v>33858</v>
      </c>
      <c r="G148" s="183">
        <f t="shared" si="152"/>
        <v>27170</v>
      </c>
      <c r="H148" s="183">
        <f t="shared" si="144"/>
        <v>-5066</v>
      </c>
      <c r="I148" s="183">
        <f t="shared" si="145"/>
        <v>0.86984893638886029</v>
      </c>
      <c r="J148" s="183">
        <f t="shared" si="146"/>
        <v>9053</v>
      </c>
      <c r="K148" s="183">
        <f t="shared" si="147"/>
        <v>1.3649667405764967</v>
      </c>
      <c r="L148" s="183">
        <f t="shared" ref="L148:P148" si="153">L149+L155+L156</f>
        <v>8166</v>
      </c>
      <c r="M148" s="183">
        <f t="shared" si="153"/>
        <v>16316</v>
      </c>
      <c r="N148" s="183">
        <f t="shared" si="153"/>
        <v>23664</v>
      </c>
      <c r="O148" s="416">
        <f>O149+O155+O156</f>
        <v>24922</v>
      </c>
      <c r="P148" s="183">
        <f t="shared" si="153"/>
        <v>34692</v>
      </c>
      <c r="Q148" s="183">
        <v>21869</v>
      </c>
      <c r="R148" s="183">
        <f t="shared" ref="R148:W148" si="154">R149+R155+R156</f>
        <v>34692</v>
      </c>
      <c r="S148" s="183">
        <f t="shared" si="154"/>
        <v>24486.5</v>
      </c>
      <c r="T148" s="183">
        <f t="shared" si="154"/>
        <v>42319</v>
      </c>
      <c r="U148" s="183">
        <f t="shared" si="154"/>
        <v>8322</v>
      </c>
      <c r="V148" s="183">
        <f t="shared" si="154"/>
        <v>16644</v>
      </c>
      <c r="W148" s="183">
        <f t="shared" si="154"/>
        <v>24969</v>
      </c>
      <c r="X148" s="183">
        <f t="shared" ref="X148" si="155">X149+X155+X156</f>
        <v>34692</v>
      </c>
    </row>
    <row r="149" spans="1:24" outlineLevel="3">
      <c r="A149" s="269" t="s">
        <v>694</v>
      </c>
      <c r="B149" s="190" t="s">
        <v>263</v>
      </c>
      <c r="C149" s="191">
        <f>C150+C151+C152+C153</f>
        <v>19858</v>
      </c>
      <c r="D149" s="191">
        <f t="shared" ref="D149" si="156">D150+D151+D152+D153</f>
        <v>35574</v>
      </c>
      <c r="E149" s="191">
        <f>E150+E151+E152+E153</f>
        <v>22477</v>
      </c>
      <c r="F149" s="191">
        <f t="shared" ref="F149:G149" si="157">F150+F151+F152+F153</f>
        <v>31254</v>
      </c>
      <c r="G149" s="191">
        <f t="shared" si="157"/>
        <v>24566</v>
      </c>
      <c r="H149" s="191">
        <f t="shared" si="144"/>
        <v>-4320</v>
      </c>
      <c r="I149" s="191">
        <f t="shared" si="145"/>
        <v>0.87856299544611238</v>
      </c>
      <c r="J149" s="191">
        <f t="shared" si="146"/>
        <v>8777</v>
      </c>
      <c r="K149" s="191">
        <f t="shared" si="147"/>
        <v>1.3904880544556657</v>
      </c>
      <c r="L149" s="191">
        <f t="shared" ref="L149:P149" si="158">L150+L151+L152+L153</f>
        <v>7574</v>
      </c>
      <c r="M149" s="191">
        <f t="shared" si="158"/>
        <v>15269</v>
      </c>
      <c r="N149" s="191">
        <f t="shared" si="158"/>
        <v>21913</v>
      </c>
      <c r="O149" s="417">
        <f>O150+O151+O152+O153</f>
        <v>22788</v>
      </c>
      <c r="P149" s="191">
        <f t="shared" si="158"/>
        <v>31254</v>
      </c>
      <c r="Q149" s="191">
        <v>19756</v>
      </c>
      <c r="R149" s="191">
        <f t="shared" ref="R149:W149" si="159">R150+R151+R152+R153</f>
        <v>31254</v>
      </c>
      <c r="S149" s="191">
        <f t="shared" si="159"/>
        <v>22208.5</v>
      </c>
      <c r="T149" s="191">
        <f t="shared" si="159"/>
        <v>37122</v>
      </c>
      <c r="U149" s="191">
        <f t="shared" si="159"/>
        <v>7299</v>
      </c>
      <c r="V149" s="191">
        <f t="shared" si="159"/>
        <v>14598</v>
      </c>
      <c r="W149" s="191">
        <f t="shared" si="159"/>
        <v>21900</v>
      </c>
      <c r="X149" s="191">
        <f t="shared" ref="X149" si="160">X150+X151+X152+X153</f>
        <v>31254</v>
      </c>
    </row>
    <row r="150" spans="1:24" outlineLevel="3">
      <c r="A150" s="269" t="s">
        <v>695</v>
      </c>
      <c r="B150" s="190" t="s">
        <v>544</v>
      </c>
      <c r="C150" s="115">
        <v>19858</v>
      </c>
      <c r="D150" s="115">
        <v>26974</v>
      </c>
      <c r="E150" s="115">
        <v>22477</v>
      </c>
      <c r="F150" s="115">
        <v>23709</v>
      </c>
      <c r="G150" s="115">
        <v>23296</v>
      </c>
      <c r="H150" s="117">
        <f>F150-D150</f>
        <v>-3265</v>
      </c>
      <c r="I150" s="287">
        <f>F150/D150</f>
        <v>0.87895751464373095</v>
      </c>
      <c r="J150" s="117">
        <f>F150-E150</f>
        <v>1232</v>
      </c>
      <c r="K150" s="287">
        <f>F150/E150</f>
        <v>1.0548115851759576</v>
      </c>
      <c r="L150" s="115">
        <v>5249</v>
      </c>
      <c r="M150" s="115">
        <v>10724</v>
      </c>
      <c r="N150" s="115">
        <v>17368</v>
      </c>
      <c r="O150" s="418">
        <v>21518</v>
      </c>
      <c r="P150" s="115">
        <v>23709</v>
      </c>
      <c r="Q150" s="115">
        <v>19756</v>
      </c>
      <c r="R150" s="115">
        <v>23709</v>
      </c>
      <c r="S150" s="501">
        <v>20709</v>
      </c>
      <c r="T150" s="115">
        <v>29202</v>
      </c>
      <c r="U150" s="416">
        <v>7299</v>
      </c>
      <c r="V150" s="416">
        <v>14598</v>
      </c>
      <c r="W150" s="473">
        <v>21900</v>
      </c>
      <c r="X150" s="115">
        <v>23709</v>
      </c>
    </row>
    <row r="151" spans="1:24" ht="14.25" customHeight="1" outlineLevel="3">
      <c r="A151" s="269" t="s">
        <v>696</v>
      </c>
      <c r="B151" s="190" t="s">
        <v>546</v>
      </c>
      <c r="C151" s="115"/>
      <c r="D151" s="115"/>
      <c r="E151" s="115"/>
      <c r="F151" s="115"/>
      <c r="G151" s="115"/>
      <c r="H151" s="117">
        <f>F151-D151</f>
        <v>0</v>
      </c>
      <c r="I151" s="287" t="e">
        <f>F151/D151</f>
        <v>#DIV/0!</v>
      </c>
      <c r="J151" s="117">
        <f>F151-E151</f>
        <v>0</v>
      </c>
      <c r="K151" s="287" t="e">
        <f>F151/E151</f>
        <v>#DIV/0!</v>
      </c>
      <c r="L151" s="115"/>
      <c r="M151" s="115"/>
      <c r="N151" s="115"/>
      <c r="O151" s="418"/>
      <c r="P151" s="115"/>
      <c r="Q151" s="115">
        <v>0</v>
      </c>
      <c r="R151" s="115"/>
      <c r="S151" s="501">
        <v>0</v>
      </c>
      <c r="T151" s="115">
        <v>0</v>
      </c>
      <c r="U151" s="416">
        <v>0</v>
      </c>
      <c r="V151" s="416">
        <v>0</v>
      </c>
      <c r="W151" s="416">
        <v>0</v>
      </c>
      <c r="X151" s="115"/>
    </row>
    <row r="152" spans="1:24" ht="14.25" customHeight="1" outlineLevel="3">
      <c r="A152" s="269" t="s">
        <v>697</v>
      </c>
      <c r="B152" s="190" t="s">
        <v>698</v>
      </c>
      <c r="C152" s="115"/>
      <c r="D152" s="115">
        <v>8600</v>
      </c>
      <c r="E152" s="115"/>
      <c r="F152" s="115">
        <v>7545</v>
      </c>
      <c r="G152" s="115">
        <v>1270</v>
      </c>
      <c r="H152" s="117">
        <f>F152-D152</f>
        <v>-1055</v>
      </c>
      <c r="I152" s="287">
        <f>F152/D152</f>
        <v>0.87732558139534889</v>
      </c>
      <c r="J152" s="117">
        <f>F152-E152</f>
        <v>7545</v>
      </c>
      <c r="K152" s="287" t="e">
        <f>F152/E152</f>
        <v>#DIV/0!</v>
      </c>
      <c r="L152" s="115">
        <v>2325</v>
      </c>
      <c r="M152" s="115">
        <v>4545</v>
      </c>
      <c r="N152" s="115">
        <v>4545</v>
      </c>
      <c r="O152" s="418">
        <v>1270</v>
      </c>
      <c r="P152" s="115">
        <v>7545</v>
      </c>
      <c r="Q152" s="115"/>
      <c r="R152" s="115">
        <v>7545</v>
      </c>
      <c r="S152" s="501">
        <v>1499.5</v>
      </c>
      <c r="T152" s="115">
        <v>7920</v>
      </c>
      <c r="U152" s="416">
        <v>0</v>
      </c>
      <c r="V152" s="416">
        <v>0</v>
      </c>
      <c r="W152" s="416">
        <v>0</v>
      </c>
      <c r="X152" s="115">
        <v>7545</v>
      </c>
    </row>
    <row r="153" spans="1:24" ht="14.25" customHeight="1" outlineLevel="3">
      <c r="A153" s="269" t="s">
        <v>699</v>
      </c>
      <c r="B153" s="190" t="s">
        <v>548</v>
      </c>
      <c r="C153" s="191"/>
      <c r="D153" s="191"/>
      <c r="E153" s="191"/>
      <c r="F153" s="191"/>
      <c r="G153" s="191"/>
      <c r="H153" s="191"/>
      <c r="I153" s="191"/>
      <c r="J153" s="191"/>
      <c r="K153" s="191"/>
      <c r="L153" s="191"/>
      <c r="M153" s="191"/>
      <c r="N153" s="191"/>
      <c r="O153" s="418"/>
      <c r="P153" s="191"/>
      <c r="Q153" s="191">
        <v>0</v>
      </c>
      <c r="R153" s="191"/>
      <c r="S153" s="455">
        <v>0</v>
      </c>
      <c r="T153" s="191">
        <v>0</v>
      </c>
      <c r="U153" s="416">
        <v>0</v>
      </c>
      <c r="V153" s="416">
        <v>0</v>
      </c>
      <c r="W153" s="416">
        <v>0</v>
      </c>
      <c r="X153" s="191"/>
    </row>
    <row r="154" spans="1:24" ht="14.25" customHeight="1" outlineLevel="3">
      <c r="A154" s="269" t="s">
        <v>700</v>
      </c>
      <c r="B154" s="192" t="s">
        <v>550</v>
      </c>
      <c r="C154" s="191"/>
      <c r="D154" s="191"/>
      <c r="E154" s="191"/>
      <c r="F154" s="191"/>
      <c r="G154" s="191"/>
      <c r="H154" s="191"/>
      <c r="I154" s="191"/>
      <c r="J154" s="191"/>
      <c r="K154" s="191"/>
      <c r="L154" s="191"/>
      <c r="M154" s="191"/>
      <c r="N154" s="191"/>
      <c r="O154" s="418"/>
      <c r="P154" s="191"/>
      <c r="Q154" s="191">
        <v>0</v>
      </c>
      <c r="R154" s="191"/>
      <c r="S154" s="455">
        <v>0</v>
      </c>
      <c r="T154" s="191">
        <v>0</v>
      </c>
      <c r="U154" s="416">
        <v>0</v>
      </c>
      <c r="V154" s="416">
        <v>0</v>
      </c>
      <c r="W154" s="416">
        <v>0</v>
      </c>
      <c r="X154" s="191"/>
    </row>
    <row r="155" spans="1:24" ht="31.5" outlineLevel="3">
      <c r="A155" s="269" t="s">
        <v>701</v>
      </c>
      <c r="B155" s="189" t="s">
        <v>552</v>
      </c>
      <c r="C155" s="115">
        <v>2126</v>
      </c>
      <c r="D155" s="115">
        <v>3350</v>
      </c>
      <c r="E155" s="115">
        <v>2328</v>
      </c>
      <c r="F155" s="115">
        <v>2604</v>
      </c>
      <c r="G155" s="115">
        <v>2604</v>
      </c>
      <c r="H155" s="117">
        <f>F155-D155</f>
        <v>-746</v>
      </c>
      <c r="I155" s="287">
        <f>F155/D155</f>
        <v>0.77731343283582088</v>
      </c>
      <c r="J155" s="117">
        <f>F155-E155</f>
        <v>276</v>
      </c>
      <c r="K155" s="287">
        <f>F155/E155</f>
        <v>1.1185567010309279</v>
      </c>
      <c r="L155" s="115">
        <v>592</v>
      </c>
      <c r="M155" s="115">
        <v>1047</v>
      </c>
      <c r="N155" s="115">
        <v>1751</v>
      </c>
      <c r="O155" s="418">
        <v>2134</v>
      </c>
      <c r="P155" s="115">
        <v>3438</v>
      </c>
      <c r="Q155" s="115">
        <v>2113</v>
      </c>
      <c r="R155" s="115">
        <v>3438</v>
      </c>
      <c r="S155" s="501">
        <v>2278</v>
      </c>
      <c r="T155" s="115">
        <v>5197</v>
      </c>
      <c r="U155" s="416">
        <v>1023</v>
      </c>
      <c r="V155" s="416">
        <v>2046</v>
      </c>
      <c r="W155" s="416">
        <v>3069</v>
      </c>
      <c r="X155" s="115">
        <v>3438</v>
      </c>
    </row>
    <row r="156" spans="1:24" outlineLevel="3">
      <c r="A156" s="269" t="s">
        <v>702</v>
      </c>
      <c r="B156" s="189" t="s">
        <v>554</v>
      </c>
      <c r="C156" s="191"/>
      <c r="D156" s="191"/>
      <c r="E156" s="191"/>
      <c r="F156" s="191"/>
      <c r="G156" s="191"/>
      <c r="H156" s="191"/>
      <c r="I156" s="191"/>
      <c r="J156" s="191"/>
      <c r="K156" s="191"/>
      <c r="L156" s="191"/>
      <c r="M156" s="191"/>
      <c r="N156" s="191"/>
      <c r="O156" s="418"/>
      <c r="P156" s="191"/>
      <c r="Q156" s="191"/>
      <c r="R156" s="191"/>
      <c r="S156" s="455">
        <v>0</v>
      </c>
      <c r="T156" s="191">
        <v>0</v>
      </c>
      <c r="U156" s="416">
        <v>0</v>
      </c>
      <c r="V156" s="416">
        <v>0</v>
      </c>
      <c r="W156" s="416">
        <v>0</v>
      </c>
      <c r="X156" s="191"/>
    </row>
    <row r="157" spans="1:24" outlineLevel="3">
      <c r="A157" s="269"/>
      <c r="B157" s="189" t="s">
        <v>652</v>
      </c>
      <c r="C157" s="118">
        <v>8</v>
      </c>
      <c r="D157" s="118">
        <v>7</v>
      </c>
      <c r="E157" s="118">
        <v>7</v>
      </c>
      <c r="F157" s="118">
        <v>7</v>
      </c>
      <c r="G157" s="118">
        <v>7</v>
      </c>
      <c r="H157" s="117">
        <f>F157-D157</f>
        <v>0</v>
      </c>
      <c r="I157" s="287">
        <f>F157/D157</f>
        <v>1</v>
      </c>
      <c r="J157" s="117">
        <f>F157-E157</f>
        <v>0</v>
      </c>
      <c r="K157" s="287">
        <f>F157/E157</f>
        <v>1</v>
      </c>
      <c r="L157" s="118">
        <v>7</v>
      </c>
      <c r="M157" s="118">
        <v>7</v>
      </c>
      <c r="N157" s="118">
        <v>7</v>
      </c>
      <c r="O157" s="419">
        <v>7</v>
      </c>
      <c r="P157" s="118">
        <v>7</v>
      </c>
      <c r="Q157" s="118">
        <v>7</v>
      </c>
      <c r="R157" s="118">
        <v>7</v>
      </c>
      <c r="S157" s="507">
        <v>7</v>
      </c>
      <c r="T157" s="118">
        <v>7</v>
      </c>
      <c r="U157" s="419">
        <v>7</v>
      </c>
      <c r="V157" s="419">
        <v>7</v>
      </c>
      <c r="W157" s="473">
        <v>7</v>
      </c>
      <c r="X157" s="118">
        <v>7</v>
      </c>
    </row>
    <row r="158" spans="1:24" ht="14.25" customHeight="1" outlineLevel="3">
      <c r="A158" s="269"/>
      <c r="B158" s="189" t="s">
        <v>557</v>
      </c>
      <c r="C158" s="194">
        <f>C149/C157/12*1000</f>
        <v>206854.16666666666</v>
      </c>
      <c r="D158" s="194">
        <f t="shared" ref="D158" si="161">D149/D157/12*1000</f>
        <v>423500</v>
      </c>
      <c r="E158" s="194">
        <f>E149/E157/12*1000</f>
        <v>267583.33333333331</v>
      </c>
      <c r="F158" s="194">
        <f t="shared" ref="F158:G158" si="162">F149/F157/12*1000</f>
        <v>372071.42857142864</v>
      </c>
      <c r="G158" s="194">
        <f t="shared" si="162"/>
        <v>292452.38095238095</v>
      </c>
      <c r="H158" s="194">
        <f t="shared" si="144"/>
        <v>-51428.571428571362</v>
      </c>
      <c r="I158" s="194">
        <f t="shared" si="145"/>
        <v>0.87856299544611249</v>
      </c>
      <c r="J158" s="194">
        <f t="shared" si="146"/>
        <v>104488.09523809532</v>
      </c>
      <c r="K158" s="194">
        <f t="shared" si="147"/>
        <v>1.3904880544556661</v>
      </c>
      <c r="L158" s="194">
        <f>L149/L157/3*1000</f>
        <v>360666.66666666669</v>
      </c>
      <c r="M158" s="194">
        <f>M149/M157/6*1000</f>
        <v>363547.61904761905</v>
      </c>
      <c r="N158" s="194">
        <f>N149/N157/9*1000</f>
        <v>347825.39682539686</v>
      </c>
      <c r="O158" s="421">
        <v>270369</v>
      </c>
      <c r="P158" s="194">
        <f t="shared" ref="P158" si="163">P149/P157/12*1000</f>
        <v>372071.42857142864</v>
      </c>
      <c r="Q158" s="194">
        <v>235190.47619047618</v>
      </c>
      <c r="R158" s="194">
        <f t="shared" ref="R158" si="164">R149/R157/12*1000</f>
        <v>372071.42857142864</v>
      </c>
      <c r="S158" s="503">
        <v>246535.71428571432</v>
      </c>
      <c r="T158" s="194">
        <v>282250</v>
      </c>
      <c r="U158" s="421">
        <v>347571.42857142864</v>
      </c>
      <c r="V158" s="421">
        <v>347571.42857142864</v>
      </c>
      <c r="W158" s="416">
        <v>347619.04761904757</v>
      </c>
      <c r="X158" s="194">
        <f t="shared" ref="X158" si="165">X149/X157/12*1000</f>
        <v>372071.42857142864</v>
      </c>
    </row>
    <row r="159" spans="1:24" ht="31.5" outlineLevel="2">
      <c r="A159" s="269" t="s">
        <v>703</v>
      </c>
      <c r="B159" s="182" t="s">
        <v>704</v>
      </c>
      <c r="C159" s="116">
        <v>302</v>
      </c>
      <c r="D159" s="116">
        <v>1800</v>
      </c>
      <c r="E159" s="116">
        <v>1224</v>
      </c>
      <c r="F159" s="116">
        <v>1800</v>
      </c>
      <c r="G159" s="116">
        <v>1800</v>
      </c>
      <c r="H159" s="116">
        <v>180.00000000000023</v>
      </c>
      <c r="I159" s="116">
        <v>1.1000000000000001</v>
      </c>
      <c r="J159" s="116">
        <v>180.00000000000023</v>
      </c>
      <c r="K159" s="116">
        <v>1.1000000000000001</v>
      </c>
      <c r="L159" s="116">
        <v>342</v>
      </c>
      <c r="M159" s="116">
        <v>659</v>
      </c>
      <c r="N159" s="116">
        <v>1329</v>
      </c>
      <c r="O159" s="415">
        <v>1686</v>
      </c>
      <c r="P159" s="116">
        <v>1920</v>
      </c>
      <c r="Q159" s="116">
        <v>1367</v>
      </c>
      <c r="R159" s="116">
        <v>2054</v>
      </c>
      <c r="S159" s="456">
        <v>2054</v>
      </c>
      <c r="T159" s="116">
        <v>2198</v>
      </c>
      <c r="U159" s="416">
        <v>480</v>
      </c>
      <c r="V159" s="416">
        <v>960</v>
      </c>
      <c r="W159" s="416">
        <v>1718</v>
      </c>
      <c r="X159" s="116">
        <v>2352</v>
      </c>
    </row>
    <row r="160" spans="1:24" outlineLevel="2">
      <c r="A160" s="269" t="s">
        <v>705</v>
      </c>
      <c r="B160" s="182" t="s">
        <v>614</v>
      </c>
      <c r="C160" s="193"/>
      <c r="D160" s="177"/>
      <c r="E160" s="193"/>
      <c r="F160" s="177"/>
      <c r="G160" s="177"/>
      <c r="H160" s="177"/>
      <c r="I160" s="177"/>
      <c r="J160" s="177"/>
      <c r="K160" s="177"/>
      <c r="L160" s="177"/>
      <c r="M160" s="177"/>
      <c r="N160" s="177"/>
      <c r="O160" s="415"/>
      <c r="P160" s="177"/>
      <c r="Q160" s="177"/>
      <c r="R160" s="177"/>
      <c r="S160" s="452">
        <v>0</v>
      </c>
      <c r="T160" s="177">
        <v>0</v>
      </c>
      <c r="U160" s="416">
        <v>0</v>
      </c>
      <c r="V160" s="416">
        <v>0</v>
      </c>
      <c r="W160" s="416">
        <v>0</v>
      </c>
      <c r="X160" s="177"/>
    </row>
    <row r="161" spans="1:24" outlineLevel="2">
      <c r="A161" s="269" t="s">
        <v>706</v>
      </c>
      <c r="B161" s="182" t="s">
        <v>312</v>
      </c>
      <c r="C161" s="193"/>
      <c r="D161" s="177"/>
      <c r="E161" s="193"/>
      <c r="F161" s="177"/>
      <c r="G161" s="177"/>
      <c r="H161" s="177"/>
      <c r="I161" s="177"/>
      <c r="J161" s="177"/>
      <c r="K161" s="177"/>
      <c r="L161" s="177"/>
      <c r="M161" s="177"/>
      <c r="N161" s="177"/>
      <c r="O161" s="415"/>
      <c r="P161" s="177"/>
      <c r="Q161" s="177"/>
      <c r="R161" s="177"/>
      <c r="S161" s="452">
        <v>0</v>
      </c>
      <c r="T161" s="177">
        <v>0</v>
      </c>
      <c r="U161" s="416">
        <v>0</v>
      </c>
      <c r="V161" s="416">
        <v>0</v>
      </c>
      <c r="W161" s="416">
        <v>0</v>
      </c>
      <c r="X161" s="177"/>
    </row>
    <row r="162" spans="1:24" outlineLevel="2">
      <c r="A162" s="269" t="s">
        <v>707</v>
      </c>
      <c r="B162" s="182" t="s">
        <v>708</v>
      </c>
      <c r="C162" s="193"/>
      <c r="D162" s="177"/>
      <c r="E162" s="193"/>
      <c r="F162" s="177"/>
      <c r="G162" s="177"/>
      <c r="H162" s="177"/>
      <c r="I162" s="177"/>
      <c r="J162" s="177"/>
      <c r="K162" s="177"/>
      <c r="L162" s="177"/>
      <c r="M162" s="177"/>
      <c r="N162" s="177"/>
      <c r="O162" s="415"/>
      <c r="P162" s="177"/>
      <c r="Q162" s="177"/>
      <c r="R162" s="177"/>
      <c r="S162" s="452">
        <v>0</v>
      </c>
      <c r="T162" s="177">
        <v>0</v>
      </c>
      <c r="U162" s="416">
        <v>0</v>
      </c>
      <c r="V162" s="416">
        <v>0</v>
      </c>
      <c r="W162" s="416">
        <v>0</v>
      </c>
      <c r="X162" s="177"/>
    </row>
    <row r="163" spans="1:24" outlineLevel="2">
      <c r="A163" s="269" t="s">
        <v>709</v>
      </c>
      <c r="B163" s="182" t="s">
        <v>710</v>
      </c>
      <c r="C163" s="193"/>
      <c r="D163" s="177"/>
      <c r="E163" s="193"/>
      <c r="F163" s="177"/>
      <c r="G163" s="177"/>
      <c r="H163" s="177"/>
      <c r="I163" s="177"/>
      <c r="J163" s="177"/>
      <c r="K163" s="177"/>
      <c r="L163" s="177"/>
      <c r="M163" s="177"/>
      <c r="N163" s="177"/>
      <c r="O163" s="415"/>
      <c r="P163" s="177"/>
      <c r="Q163" s="177"/>
      <c r="R163" s="177"/>
      <c r="S163" s="452">
        <v>0</v>
      </c>
      <c r="T163" s="177">
        <v>0</v>
      </c>
      <c r="U163" s="416">
        <v>0</v>
      </c>
      <c r="V163" s="416">
        <v>0</v>
      </c>
      <c r="W163" s="416">
        <v>0</v>
      </c>
      <c r="X163" s="177"/>
    </row>
    <row r="164" spans="1:24" outlineLevel="2">
      <c r="A164" s="269" t="s">
        <v>711</v>
      </c>
      <c r="B164" s="182" t="s">
        <v>712</v>
      </c>
      <c r="C164" s="118">
        <v>1152</v>
      </c>
      <c r="D164" s="118">
        <v>1300</v>
      </c>
      <c r="E164" s="118">
        <v>1528</v>
      </c>
      <c r="F164" s="118">
        <v>2074</v>
      </c>
      <c r="G164" s="118">
        <v>1200</v>
      </c>
      <c r="H164" s="117">
        <f>F164-D164</f>
        <v>774</v>
      </c>
      <c r="I164" s="287">
        <f>F164/D164</f>
        <v>1.5953846153846154</v>
      </c>
      <c r="J164" s="117">
        <f>F164-E164</f>
        <v>546</v>
      </c>
      <c r="K164" s="287">
        <f>F164/E164</f>
        <v>1.3573298429319371</v>
      </c>
      <c r="L164" s="116">
        <v>214</v>
      </c>
      <c r="M164" s="116">
        <v>477</v>
      </c>
      <c r="N164" s="116">
        <v>694</v>
      </c>
      <c r="O164" s="415">
        <v>1200</v>
      </c>
      <c r="P164" s="116">
        <v>1320</v>
      </c>
      <c r="Q164" s="116">
        <v>941</v>
      </c>
      <c r="R164" s="116">
        <v>1412</v>
      </c>
      <c r="S164" s="456">
        <v>1412</v>
      </c>
      <c r="T164" s="116">
        <v>1492</v>
      </c>
      <c r="U164" s="416">
        <v>200</v>
      </c>
      <c r="V164" s="416">
        <v>800</v>
      </c>
      <c r="W164" s="416">
        <v>800</v>
      </c>
      <c r="X164" s="116">
        <v>1617</v>
      </c>
    </row>
    <row r="165" spans="1:24" outlineLevel="2">
      <c r="A165" s="269" t="s">
        <v>713</v>
      </c>
      <c r="B165" s="182" t="s">
        <v>714</v>
      </c>
      <c r="C165" s="193"/>
      <c r="D165" s="177"/>
      <c r="E165" s="193"/>
      <c r="F165" s="177"/>
      <c r="G165" s="177"/>
      <c r="H165" s="177"/>
      <c r="I165" s="177"/>
      <c r="J165" s="177"/>
      <c r="K165" s="177"/>
      <c r="L165" s="177"/>
      <c r="M165" s="177"/>
      <c r="N165" s="177"/>
      <c r="O165" s="415"/>
      <c r="P165" s="177"/>
      <c r="Q165" s="177">
        <v>0</v>
      </c>
      <c r="R165" s="177"/>
      <c r="S165" s="452">
        <v>0</v>
      </c>
      <c r="T165" s="177">
        <v>0</v>
      </c>
      <c r="U165" s="416">
        <v>0</v>
      </c>
      <c r="V165" s="416">
        <v>0</v>
      </c>
      <c r="W165" s="416">
        <v>0</v>
      </c>
      <c r="X165" s="177"/>
    </row>
    <row r="166" spans="1:24" outlineLevel="2">
      <c r="A166" s="269" t="s">
        <v>715</v>
      </c>
      <c r="B166" s="182" t="s">
        <v>321</v>
      </c>
      <c r="C166" s="118">
        <v>183</v>
      </c>
      <c r="D166" s="118">
        <v>800</v>
      </c>
      <c r="E166" s="118">
        <v>145</v>
      </c>
      <c r="F166" s="118">
        <v>828</v>
      </c>
      <c r="G166" s="118">
        <v>281</v>
      </c>
      <c r="H166" s="117">
        <f>F166-D166</f>
        <v>28</v>
      </c>
      <c r="I166" s="287">
        <f>F166/D166</f>
        <v>1.0349999999999999</v>
      </c>
      <c r="J166" s="117">
        <f>F166-E166</f>
        <v>683</v>
      </c>
      <c r="K166" s="287">
        <f>F166/E166</f>
        <v>5.7103448275862068</v>
      </c>
      <c r="L166" s="116">
        <v>25</v>
      </c>
      <c r="M166" s="116">
        <v>49</v>
      </c>
      <c r="N166" s="116">
        <v>221</v>
      </c>
      <c r="O166" s="415">
        <v>287</v>
      </c>
      <c r="P166" s="116">
        <v>888</v>
      </c>
      <c r="Q166" s="116">
        <v>516</v>
      </c>
      <c r="R166" s="116">
        <v>950</v>
      </c>
      <c r="S166" s="456">
        <v>950</v>
      </c>
      <c r="T166" s="116">
        <v>992</v>
      </c>
      <c r="U166" s="416">
        <v>222</v>
      </c>
      <c r="V166" s="416">
        <v>444</v>
      </c>
      <c r="W166" s="416">
        <v>666</v>
      </c>
      <c r="X166" s="116">
        <v>1088</v>
      </c>
    </row>
    <row r="167" spans="1:24" ht="31.5" outlineLevel="2">
      <c r="A167" s="269" t="s">
        <v>716</v>
      </c>
      <c r="B167" s="182" t="s">
        <v>717</v>
      </c>
      <c r="C167" s="193">
        <v>60</v>
      </c>
      <c r="D167" s="177"/>
      <c r="E167" s="193"/>
      <c r="F167" s="177"/>
      <c r="G167" s="177"/>
      <c r="H167" s="177"/>
      <c r="I167" s="177"/>
      <c r="J167" s="177"/>
      <c r="K167" s="177"/>
      <c r="L167" s="177"/>
      <c r="M167" s="177"/>
      <c r="N167" s="177"/>
      <c r="O167" s="415"/>
      <c r="P167" s="177"/>
      <c r="Q167" s="177"/>
      <c r="R167" s="177"/>
      <c r="S167" s="452">
        <v>0</v>
      </c>
      <c r="T167" s="177">
        <v>0</v>
      </c>
      <c r="U167" s="416">
        <v>0</v>
      </c>
      <c r="V167" s="416">
        <v>0</v>
      </c>
      <c r="W167" s="416">
        <v>0</v>
      </c>
      <c r="X167" s="177"/>
    </row>
    <row r="168" spans="1:24" outlineLevel="2">
      <c r="A168" s="269" t="s">
        <v>718</v>
      </c>
      <c r="B168" s="182" t="s">
        <v>719</v>
      </c>
      <c r="C168" s="193"/>
      <c r="D168" s="177"/>
      <c r="E168" s="193"/>
      <c r="F168" s="177"/>
      <c r="G168" s="177"/>
      <c r="H168" s="177"/>
      <c r="I168" s="177"/>
      <c r="J168" s="177"/>
      <c r="K168" s="177"/>
      <c r="L168" s="177"/>
      <c r="M168" s="177"/>
      <c r="N168" s="177"/>
      <c r="O168" s="415"/>
      <c r="P168" s="177"/>
      <c r="Q168" s="177"/>
      <c r="R168" s="177"/>
      <c r="S168" s="452">
        <v>0</v>
      </c>
      <c r="T168" s="177">
        <v>0</v>
      </c>
      <c r="U168" s="416">
        <v>0</v>
      </c>
      <c r="V168" s="416">
        <v>0</v>
      </c>
      <c r="W168" s="416">
        <v>0</v>
      </c>
      <c r="X168" s="177"/>
    </row>
    <row r="169" spans="1:24" outlineLevel="2">
      <c r="A169" s="269" t="s">
        <v>720</v>
      </c>
      <c r="B169" s="182" t="s">
        <v>320</v>
      </c>
      <c r="C169" s="117">
        <v>1548</v>
      </c>
      <c r="D169" s="117">
        <v>1920</v>
      </c>
      <c r="E169" s="117">
        <v>2053</v>
      </c>
      <c r="F169" s="117">
        <v>2528</v>
      </c>
      <c r="G169" s="117">
        <v>1528</v>
      </c>
      <c r="H169" s="117">
        <f>F169-D169</f>
        <v>608</v>
      </c>
      <c r="I169" s="287">
        <f>F169/D169</f>
        <v>1.3166666666666667</v>
      </c>
      <c r="J169" s="117">
        <f>F169-E169</f>
        <v>475</v>
      </c>
      <c r="K169" s="287">
        <f>F169/E169</f>
        <v>1.2313687286897224</v>
      </c>
      <c r="L169" s="117">
        <v>424</v>
      </c>
      <c r="M169" s="117">
        <v>424</v>
      </c>
      <c r="N169" s="117">
        <v>529</v>
      </c>
      <c r="O169" s="415">
        <v>528</v>
      </c>
      <c r="P169" s="116">
        <v>2700</v>
      </c>
      <c r="Q169" s="116">
        <v>1335</v>
      </c>
      <c r="R169" s="116">
        <v>2889</v>
      </c>
      <c r="S169" s="456">
        <v>2889</v>
      </c>
      <c r="T169" s="116">
        <v>3099</v>
      </c>
      <c r="U169" s="416">
        <v>802</v>
      </c>
      <c r="V169" s="416">
        <v>1567</v>
      </c>
      <c r="W169" s="416">
        <v>2332</v>
      </c>
      <c r="X169" s="116">
        <v>3308</v>
      </c>
    </row>
    <row r="170" spans="1:24" ht="31.5" outlineLevel="2">
      <c r="A170" s="269" t="s">
        <v>721</v>
      </c>
      <c r="B170" s="188" t="s">
        <v>722</v>
      </c>
      <c r="C170" s="183">
        <f>C171+C172+C173+C174</f>
        <v>821</v>
      </c>
      <c r="D170" s="183">
        <f t="shared" ref="D170" si="166">D171+D172+D173+D174</f>
        <v>4000</v>
      </c>
      <c r="E170" s="183">
        <f>E171+E172+E173+E174</f>
        <v>3920</v>
      </c>
      <c r="F170" s="183">
        <f t="shared" ref="F170:G170" si="167">F171+F172+F173+F174</f>
        <v>4249</v>
      </c>
      <c r="G170" s="183">
        <f t="shared" si="167"/>
        <v>1879</v>
      </c>
      <c r="H170" s="183">
        <f t="shared" si="144"/>
        <v>249</v>
      </c>
      <c r="I170" s="183">
        <f t="shared" si="145"/>
        <v>1.0622499999999999</v>
      </c>
      <c r="J170" s="183">
        <f t="shared" si="146"/>
        <v>329</v>
      </c>
      <c r="K170" s="183">
        <f t="shared" si="147"/>
        <v>1.0839285714285714</v>
      </c>
      <c r="L170" s="183">
        <f t="shared" ref="L170:P170" si="168">L171+L172+L173+L174</f>
        <v>404</v>
      </c>
      <c r="M170" s="183">
        <f t="shared" si="168"/>
        <v>1232</v>
      </c>
      <c r="N170" s="183">
        <f t="shared" si="168"/>
        <v>1283</v>
      </c>
      <c r="O170" s="416">
        <f>O171+O172+O173+O174</f>
        <v>1888</v>
      </c>
      <c r="P170" s="183">
        <f t="shared" si="168"/>
        <v>1892</v>
      </c>
      <c r="Q170" s="183">
        <v>1698</v>
      </c>
      <c r="R170" s="183">
        <f t="shared" ref="R170:T170" si="169">R171+R172+R173+R174</f>
        <v>2085</v>
      </c>
      <c r="S170" s="183">
        <f t="shared" si="169"/>
        <v>2085</v>
      </c>
      <c r="T170" s="183">
        <f t="shared" si="169"/>
        <v>2170</v>
      </c>
      <c r="U170" s="183">
        <v>1264</v>
      </c>
      <c r="V170" s="183">
        <v>1632</v>
      </c>
      <c r="W170" s="183">
        <v>1681</v>
      </c>
      <c r="X170" s="183">
        <f t="shared" ref="X170" si="170">X171+X172+X173+X174</f>
        <v>2318</v>
      </c>
    </row>
    <row r="171" spans="1:24" ht="14.25" customHeight="1" outlineLevel="3">
      <c r="A171" s="269" t="s">
        <v>723</v>
      </c>
      <c r="B171" s="189" t="s">
        <v>724</v>
      </c>
      <c r="C171" s="193"/>
      <c r="D171" s="177"/>
      <c r="E171" s="193"/>
      <c r="F171" s="177"/>
      <c r="G171" s="177"/>
      <c r="H171" s="177">
        <f t="shared" si="144"/>
        <v>0</v>
      </c>
      <c r="I171" s="177">
        <v>0</v>
      </c>
      <c r="J171" s="177">
        <f t="shared" si="146"/>
        <v>0</v>
      </c>
      <c r="K171" s="177">
        <v>0</v>
      </c>
      <c r="L171" s="177"/>
      <c r="M171" s="177"/>
      <c r="N171" s="177"/>
      <c r="O171" s="415"/>
      <c r="P171" s="177"/>
      <c r="Q171" s="177"/>
      <c r="R171" s="177"/>
      <c r="S171" s="452">
        <v>0</v>
      </c>
      <c r="T171" s="177">
        <v>0</v>
      </c>
      <c r="U171" s="416">
        <v>0</v>
      </c>
      <c r="V171" s="416">
        <v>0</v>
      </c>
      <c r="W171" s="416">
        <v>0</v>
      </c>
      <c r="X171" s="177"/>
    </row>
    <row r="172" spans="1:24" ht="14.25" customHeight="1" outlineLevel="3">
      <c r="A172" s="269" t="s">
        <v>725</v>
      </c>
      <c r="B172" s="189" t="s">
        <v>726</v>
      </c>
      <c r="C172" s="118"/>
      <c r="D172" s="118"/>
      <c r="E172" s="118">
        <v>3241</v>
      </c>
      <c r="F172" s="118">
        <v>3562</v>
      </c>
      <c r="G172" s="118">
        <v>1156</v>
      </c>
      <c r="H172" s="177">
        <f t="shared" ref="H172" si="171">F172-D172</f>
        <v>3562</v>
      </c>
      <c r="I172" s="177">
        <v>0</v>
      </c>
      <c r="J172" s="177">
        <f t="shared" ref="J172" si="172">F172-E172</f>
        <v>321</v>
      </c>
      <c r="K172" s="177">
        <f t="shared" ref="K172" si="173">F172/E172</f>
        <v>1.0990435050910212</v>
      </c>
      <c r="L172" s="119">
        <v>404</v>
      </c>
      <c r="M172" s="119">
        <v>509</v>
      </c>
      <c r="N172" s="119">
        <v>560</v>
      </c>
      <c r="O172" s="415">
        <v>1165</v>
      </c>
      <c r="P172" s="116">
        <v>1088</v>
      </c>
      <c r="Q172" s="116">
        <v>898</v>
      </c>
      <c r="R172" s="116">
        <v>1225</v>
      </c>
      <c r="S172" s="456">
        <v>1225</v>
      </c>
      <c r="T172" s="116">
        <v>1310</v>
      </c>
      <c r="U172" s="416">
        <v>404</v>
      </c>
      <c r="V172" s="416">
        <v>772</v>
      </c>
      <c r="W172" s="416">
        <v>821</v>
      </c>
      <c r="X172" s="116">
        <v>1403</v>
      </c>
    </row>
    <row r="173" spans="1:24" ht="14.25" customHeight="1" outlineLevel="3">
      <c r="A173" s="269" t="s">
        <v>727</v>
      </c>
      <c r="B173" s="189" t="s">
        <v>728</v>
      </c>
      <c r="C173" s="193"/>
      <c r="D173" s="177"/>
      <c r="E173" s="193"/>
      <c r="F173" s="177"/>
      <c r="G173" s="177"/>
      <c r="H173" s="177">
        <f t="shared" si="144"/>
        <v>0</v>
      </c>
      <c r="I173" s="177">
        <v>0</v>
      </c>
      <c r="J173" s="177">
        <f t="shared" si="146"/>
        <v>0</v>
      </c>
      <c r="K173" s="177">
        <v>0</v>
      </c>
      <c r="L173" s="177"/>
      <c r="M173" s="177"/>
      <c r="N173" s="177"/>
      <c r="O173" s="415"/>
      <c r="P173" s="177"/>
      <c r="Q173" s="177"/>
      <c r="R173" s="177"/>
      <c r="S173" s="452">
        <v>0</v>
      </c>
      <c r="T173" s="177">
        <v>0</v>
      </c>
      <c r="U173" s="477">
        <v>0</v>
      </c>
      <c r="V173" s="477">
        <v>0</v>
      </c>
      <c r="W173" s="477">
        <v>0</v>
      </c>
      <c r="X173" s="177"/>
    </row>
    <row r="174" spans="1:24" outlineLevel="3">
      <c r="A174" s="269" t="s">
        <v>729</v>
      </c>
      <c r="B174" s="189" t="s">
        <v>730</v>
      </c>
      <c r="C174" s="118">
        <v>821</v>
      </c>
      <c r="D174" s="118">
        <v>4000</v>
      </c>
      <c r="E174" s="118">
        <v>679</v>
      </c>
      <c r="F174" s="118">
        <v>687</v>
      </c>
      <c r="G174" s="118">
        <v>723</v>
      </c>
      <c r="H174" s="177">
        <f t="shared" ref="H174" si="174">F174-D174</f>
        <v>-3313</v>
      </c>
      <c r="I174" s="177">
        <f t="shared" ref="I174" si="175">F174/D174</f>
        <v>0.17175000000000001</v>
      </c>
      <c r="J174" s="177">
        <f t="shared" ref="J174" si="176">F174-E174</f>
        <v>8</v>
      </c>
      <c r="K174" s="177">
        <f t="shared" ref="K174" si="177">F174/E174</f>
        <v>1.0117820324005891</v>
      </c>
      <c r="L174" s="119"/>
      <c r="M174" s="119">
        <v>723</v>
      </c>
      <c r="N174" s="119">
        <v>723</v>
      </c>
      <c r="O174" s="415">
        <v>723</v>
      </c>
      <c r="P174" s="116">
        <v>804</v>
      </c>
      <c r="Q174" s="116">
        <v>800</v>
      </c>
      <c r="R174" s="116">
        <v>860</v>
      </c>
      <c r="S174" s="456">
        <v>860</v>
      </c>
      <c r="T174" s="116">
        <v>860</v>
      </c>
      <c r="U174" s="116">
        <v>860</v>
      </c>
      <c r="V174" s="116">
        <v>860</v>
      </c>
      <c r="W174" s="116">
        <v>860</v>
      </c>
      <c r="X174" s="116">
        <v>915</v>
      </c>
    </row>
    <row r="175" spans="1:24" outlineLevel="2">
      <c r="A175" s="269" t="s">
        <v>731</v>
      </c>
      <c r="B175" s="188" t="s">
        <v>603</v>
      </c>
      <c r="C175" s="183">
        <f>C176+C177</f>
        <v>0</v>
      </c>
      <c r="D175" s="183">
        <f t="shared" ref="D175" si="178">D176+D177</f>
        <v>0</v>
      </c>
      <c r="E175" s="183">
        <f>E176+E177</f>
        <v>0</v>
      </c>
      <c r="F175" s="183">
        <f t="shared" ref="F175:G175" si="179">F176+F177</f>
        <v>0</v>
      </c>
      <c r="G175" s="183">
        <f t="shared" si="179"/>
        <v>0</v>
      </c>
      <c r="H175" s="183"/>
      <c r="I175" s="183"/>
      <c r="J175" s="183"/>
      <c r="K175" s="183"/>
      <c r="L175" s="183">
        <f t="shared" ref="L175:P175" si="180">L176+L177</f>
        <v>0</v>
      </c>
      <c r="M175" s="183">
        <f t="shared" si="180"/>
        <v>0</v>
      </c>
      <c r="N175" s="183">
        <f t="shared" si="180"/>
        <v>0</v>
      </c>
      <c r="O175" s="416">
        <f>O176+O177</f>
        <v>0</v>
      </c>
      <c r="P175" s="183">
        <f t="shared" si="180"/>
        <v>0</v>
      </c>
      <c r="Q175" s="183">
        <v>0</v>
      </c>
      <c r="R175" s="183">
        <f t="shared" ref="R175" si="181">R176+R177</f>
        <v>0</v>
      </c>
      <c r="S175" s="451">
        <v>0</v>
      </c>
      <c r="T175" s="183">
        <v>0</v>
      </c>
      <c r="U175" s="416">
        <v>0</v>
      </c>
      <c r="V175" s="416">
        <v>0</v>
      </c>
      <c r="W175" s="473">
        <v>0</v>
      </c>
      <c r="X175" s="183">
        <f t="shared" ref="X175" si="182">X176+X177</f>
        <v>0</v>
      </c>
    </row>
    <row r="176" spans="1:24" outlineLevel="2">
      <c r="A176" s="269" t="s">
        <v>732</v>
      </c>
      <c r="B176" s="198" t="s">
        <v>605</v>
      </c>
      <c r="C176" s="183"/>
      <c r="D176" s="183"/>
      <c r="E176" s="183"/>
      <c r="F176" s="183"/>
      <c r="G176" s="183"/>
      <c r="H176" s="183"/>
      <c r="I176" s="183"/>
      <c r="J176" s="183"/>
      <c r="K176" s="183"/>
      <c r="L176" s="183"/>
      <c r="M176" s="183"/>
      <c r="N176" s="183"/>
      <c r="O176" s="415"/>
      <c r="P176" s="183"/>
      <c r="Q176" s="183"/>
      <c r="R176" s="183"/>
      <c r="S176" s="451">
        <v>0</v>
      </c>
      <c r="T176" s="183">
        <v>0</v>
      </c>
      <c r="U176" s="416">
        <v>0</v>
      </c>
      <c r="V176" s="416">
        <v>0</v>
      </c>
      <c r="W176" s="416">
        <v>0</v>
      </c>
      <c r="X176" s="183"/>
    </row>
    <row r="177" spans="1:24" outlineLevel="2">
      <c r="A177" s="269" t="s">
        <v>733</v>
      </c>
      <c r="B177" s="198" t="s">
        <v>607</v>
      </c>
      <c r="C177" s="183"/>
      <c r="D177" s="183"/>
      <c r="E177" s="183"/>
      <c r="F177" s="183"/>
      <c r="G177" s="183"/>
      <c r="H177" s="183"/>
      <c r="I177" s="183"/>
      <c r="J177" s="183"/>
      <c r="K177" s="183"/>
      <c r="L177" s="183"/>
      <c r="M177" s="183"/>
      <c r="N177" s="183"/>
      <c r="O177" s="415"/>
      <c r="P177" s="183"/>
      <c r="Q177" s="183"/>
      <c r="R177" s="183"/>
      <c r="S177" s="451">
        <v>0</v>
      </c>
      <c r="T177" s="183">
        <v>0</v>
      </c>
      <c r="U177" s="416">
        <v>0</v>
      </c>
      <c r="V177" s="416">
        <v>0</v>
      </c>
      <c r="W177" s="416">
        <v>0</v>
      </c>
      <c r="X177" s="183"/>
    </row>
    <row r="178" spans="1:24" outlineLevel="2">
      <c r="A178" s="269" t="s">
        <v>734</v>
      </c>
      <c r="B178" s="182" t="s">
        <v>675</v>
      </c>
      <c r="C178" s="117">
        <v>28</v>
      </c>
      <c r="D178" s="117">
        <v>120</v>
      </c>
      <c r="E178" s="117">
        <v>31</v>
      </c>
      <c r="F178" s="117">
        <v>120</v>
      </c>
      <c r="G178" s="117">
        <v>50</v>
      </c>
      <c r="H178" s="117">
        <f>F178-D178</f>
        <v>0</v>
      </c>
      <c r="I178" s="287">
        <f>F178/D178</f>
        <v>1</v>
      </c>
      <c r="J178" s="117">
        <f>F178-E178</f>
        <v>89</v>
      </c>
      <c r="K178" s="287">
        <f>F178/E178</f>
        <v>3.870967741935484</v>
      </c>
      <c r="L178" s="117">
        <v>0</v>
      </c>
      <c r="M178" s="117">
        <v>10</v>
      </c>
      <c r="N178" s="117">
        <v>20</v>
      </c>
      <c r="O178" s="415">
        <v>20</v>
      </c>
      <c r="P178" s="116">
        <v>110</v>
      </c>
      <c r="Q178" s="116">
        <v>18</v>
      </c>
      <c r="R178" s="116">
        <v>118</v>
      </c>
      <c r="S178" s="456">
        <v>118</v>
      </c>
      <c r="T178" s="116">
        <v>125</v>
      </c>
      <c r="U178" s="416">
        <v>27</v>
      </c>
      <c r="V178" s="416">
        <v>54</v>
      </c>
      <c r="W178" s="416">
        <v>81</v>
      </c>
      <c r="X178" s="116">
        <v>135</v>
      </c>
    </row>
    <row r="179" spans="1:24" outlineLevel="2">
      <c r="A179" s="269" t="s">
        <v>735</v>
      </c>
      <c r="B179" s="182" t="s">
        <v>632</v>
      </c>
      <c r="C179" s="118">
        <v>173</v>
      </c>
      <c r="D179" s="118">
        <v>180</v>
      </c>
      <c r="E179" s="118">
        <v>42</v>
      </c>
      <c r="F179" s="118">
        <v>233</v>
      </c>
      <c r="G179" s="118">
        <v>60</v>
      </c>
      <c r="H179" s="117">
        <f>F179-D179</f>
        <v>53</v>
      </c>
      <c r="I179" s="287">
        <f>F179/D179</f>
        <v>1.2944444444444445</v>
      </c>
      <c r="J179" s="117">
        <f>F179-E179</f>
        <v>191</v>
      </c>
      <c r="K179" s="287">
        <f>F179/E179</f>
        <v>5.5476190476190474</v>
      </c>
      <c r="L179" s="116">
        <v>6</v>
      </c>
      <c r="M179" s="116">
        <v>14</v>
      </c>
      <c r="N179" s="116">
        <v>30</v>
      </c>
      <c r="O179" s="415">
        <v>32</v>
      </c>
      <c r="P179" s="116">
        <v>250</v>
      </c>
      <c r="Q179" s="116">
        <v>46</v>
      </c>
      <c r="R179" s="116">
        <v>268</v>
      </c>
      <c r="S179" s="456">
        <v>268</v>
      </c>
      <c r="T179" s="116">
        <v>268</v>
      </c>
      <c r="U179" s="416">
        <v>61</v>
      </c>
      <c r="V179" s="416">
        <v>124</v>
      </c>
      <c r="W179" s="416">
        <v>187</v>
      </c>
      <c r="X179" s="116">
        <v>307</v>
      </c>
    </row>
    <row r="180" spans="1:24" outlineLevel="2">
      <c r="A180" s="269" t="s">
        <v>736</v>
      </c>
      <c r="B180" s="182" t="s">
        <v>737</v>
      </c>
      <c r="C180" s="193"/>
      <c r="D180" s="177"/>
      <c r="E180" s="193"/>
      <c r="F180" s="177"/>
      <c r="G180" s="177"/>
      <c r="H180" s="177"/>
      <c r="I180" s="177"/>
      <c r="J180" s="177"/>
      <c r="K180" s="177"/>
      <c r="L180" s="177"/>
      <c r="M180" s="177"/>
      <c r="N180" s="177"/>
      <c r="O180" s="415"/>
      <c r="P180" s="177"/>
      <c r="Q180" s="177"/>
      <c r="R180" s="177"/>
      <c r="S180" s="452">
        <v>0</v>
      </c>
      <c r="T180" s="177">
        <v>0</v>
      </c>
      <c r="U180" s="416">
        <v>0</v>
      </c>
      <c r="V180" s="416">
        <v>0</v>
      </c>
      <c r="W180" s="473">
        <v>0</v>
      </c>
      <c r="X180" s="177"/>
    </row>
    <row r="181" spans="1:24" outlineLevel="2">
      <c r="A181" s="269" t="s">
        <v>738</v>
      </c>
      <c r="B181" s="188" t="s">
        <v>585</v>
      </c>
      <c r="C181" s="183">
        <f>C182+C183+C184+C185</f>
        <v>119</v>
      </c>
      <c r="D181" s="183">
        <f t="shared" ref="D181" si="183">D182+D183+D184+D185</f>
        <v>144</v>
      </c>
      <c r="E181" s="183">
        <f>E182+E183+E184+E185</f>
        <v>119</v>
      </c>
      <c r="F181" s="183">
        <f t="shared" ref="F181:G181" si="184">F182+F183+F184+F185</f>
        <v>128</v>
      </c>
      <c r="G181" s="183">
        <f t="shared" si="184"/>
        <v>128</v>
      </c>
      <c r="H181" s="183">
        <f t="shared" si="144"/>
        <v>-16</v>
      </c>
      <c r="I181" s="183">
        <f t="shared" si="145"/>
        <v>0.88888888888888884</v>
      </c>
      <c r="J181" s="183">
        <f t="shared" si="146"/>
        <v>9</v>
      </c>
      <c r="K181" s="183">
        <f t="shared" si="147"/>
        <v>1.0756302521008403</v>
      </c>
      <c r="L181" s="183">
        <f t="shared" ref="L181:P181" si="185">L182+L183+L184+L185</f>
        <v>30</v>
      </c>
      <c r="M181" s="183">
        <f t="shared" si="185"/>
        <v>60</v>
      </c>
      <c r="N181" s="183">
        <f t="shared" si="185"/>
        <v>91</v>
      </c>
      <c r="O181" s="416">
        <f>O182+O183+O184+O185</f>
        <v>119</v>
      </c>
      <c r="P181" s="183">
        <f t="shared" si="185"/>
        <v>137</v>
      </c>
      <c r="Q181" s="183">
        <v>119</v>
      </c>
      <c r="R181" s="183">
        <f t="shared" ref="R181" si="186">R182+R183+R184+R185</f>
        <v>147</v>
      </c>
      <c r="S181" s="451">
        <v>147</v>
      </c>
      <c r="T181" s="183">
        <v>157</v>
      </c>
      <c r="U181" s="416">
        <v>36</v>
      </c>
      <c r="V181" s="416">
        <v>72</v>
      </c>
      <c r="W181" s="482">
        <v>108</v>
      </c>
      <c r="X181" s="183">
        <f t="shared" ref="X181" si="187">X182+X183+X184+X185</f>
        <v>168</v>
      </c>
    </row>
    <row r="182" spans="1:24" outlineLevel="3">
      <c r="A182" s="269" t="s">
        <v>739</v>
      </c>
      <c r="B182" s="189" t="s">
        <v>740</v>
      </c>
      <c r="C182" s="193"/>
      <c r="D182" s="177"/>
      <c r="E182" s="193"/>
      <c r="F182" s="177"/>
      <c r="G182" s="177"/>
      <c r="H182" s="177"/>
      <c r="I182" s="177"/>
      <c r="J182" s="177"/>
      <c r="K182" s="177"/>
      <c r="L182" s="177"/>
      <c r="M182" s="177"/>
      <c r="N182" s="177"/>
      <c r="O182" s="415"/>
      <c r="P182" s="177"/>
      <c r="Q182" s="177"/>
      <c r="R182" s="177"/>
      <c r="S182" s="452">
        <v>0</v>
      </c>
      <c r="T182" s="177">
        <v>0</v>
      </c>
      <c r="U182" s="416">
        <v>0</v>
      </c>
      <c r="V182" s="416">
        <v>0</v>
      </c>
      <c r="W182" s="473">
        <v>0</v>
      </c>
      <c r="X182" s="177"/>
    </row>
    <row r="183" spans="1:24" outlineLevel="3">
      <c r="A183" s="269" t="s">
        <v>741</v>
      </c>
      <c r="B183" s="189" t="s">
        <v>587</v>
      </c>
      <c r="C183" s="193"/>
      <c r="D183" s="177"/>
      <c r="E183" s="193"/>
      <c r="F183" s="177"/>
      <c r="G183" s="177"/>
      <c r="H183" s="177"/>
      <c r="I183" s="177"/>
      <c r="J183" s="177"/>
      <c r="K183" s="177"/>
      <c r="L183" s="177"/>
      <c r="M183" s="177"/>
      <c r="N183" s="177"/>
      <c r="O183" s="415"/>
      <c r="P183" s="177"/>
      <c r="Q183" s="177"/>
      <c r="R183" s="177"/>
      <c r="S183" s="452">
        <v>0</v>
      </c>
      <c r="T183" s="177">
        <v>0</v>
      </c>
      <c r="U183" s="478">
        <v>0</v>
      </c>
      <c r="V183" s="478">
        <v>0</v>
      </c>
      <c r="W183" s="478">
        <v>0</v>
      </c>
      <c r="X183" s="177"/>
    </row>
    <row r="184" spans="1:24" outlineLevel="3">
      <c r="A184" s="269" t="s">
        <v>742</v>
      </c>
      <c r="B184" s="189" t="s">
        <v>743</v>
      </c>
      <c r="C184" s="193"/>
      <c r="D184" s="177"/>
      <c r="E184" s="193"/>
      <c r="F184" s="177"/>
      <c r="G184" s="177"/>
      <c r="H184" s="177"/>
      <c r="I184" s="177"/>
      <c r="J184" s="177"/>
      <c r="K184" s="177"/>
      <c r="L184" s="177"/>
      <c r="M184" s="177"/>
      <c r="N184" s="177"/>
      <c r="O184" s="415"/>
      <c r="P184" s="177"/>
      <c r="Q184" s="177"/>
      <c r="R184" s="177"/>
      <c r="S184" s="452">
        <v>0</v>
      </c>
      <c r="T184" s="177">
        <v>0</v>
      </c>
      <c r="U184" s="416">
        <v>0</v>
      </c>
      <c r="V184" s="416">
        <v>0</v>
      </c>
      <c r="W184" s="416">
        <v>0</v>
      </c>
      <c r="X184" s="177"/>
    </row>
    <row r="185" spans="1:24" outlineLevel="3">
      <c r="A185" s="269" t="s">
        <v>744</v>
      </c>
      <c r="B185" s="189" t="s">
        <v>745</v>
      </c>
      <c r="C185" s="118">
        <v>119</v>
      </c>
      <c r="D185" s="118">
        <v>144</v>
      </c>
      <c r="E185" s="118">
        <v>119</v>
      </c>
      <c r="F185" s="118">
        <v>128</v>
      </c>
      <c r="G185" s="118">
        <v>128</v>
      </c>
      <c r="H185" s="117">
        <f>F185-D185</f>
        <v>-16</v>
      </c>
      <c r="I185" s="287">
        <f>F185/D185</f>
        <v>0.88888888888888884</v>
      </c>
      <c r="J185" s="117">
        <f>F185-E185</f>
        <v>9</v>
      </c>
      <c r="K185" s="287">
        <f>F185/E185</f>
        <v>1.0756302521008403</v>
      </c>
      <c r="L185" s="119">
        <v>30</v>
      </c>
      <c r="M185" s="119">
        <v>60</v>
      </c>
      <c r="N185" s="119">
        <v>91</v>
      </c>
      <c r="O185" s="415">
        <v>119</v>
      </c>
      <c r="P185" s="116">
        <v>137</v>
      </c>
      <c r="Q185" s="116">
        <v>119</v>
      </c>
      <c r="R185" s="116">
        <v>147</v>
      </c>
      <c r="S185" s="456">
        <v>147</v>
      </c>
      <c r="T185" s="116">
        <v>157</v>
      </c>
      <c r="U185" s="416">
        <v>36</v>
      </c>
      <c r="V185" s="416">
        <v>72</v>
      </c>
      <c r="W185" s="416">
        <v>108</v>
      </c>
      <c r="X185" s="116">
        <v>168</v>
      </c>
    </row>
    <row r="186" spans="1:24" ht="31.5" outlineLevel="2">
      <c r="A186" s="269" t="s">
        <v>746</v>
      </c>
      <c r="B186" s="188" t="s">
        <v>747</v>
      </c>
      <c r="C186" s="183">
        <f>SUM(C187:C199)</f>
        <v>941</v>
      </c>
      <c r="D186" s="183">
        <f>SUM(D187:D199)</f>
        <v>1204</v>
      </c>
      <c r="E186" s="183">
        <f>SUM(E187:E199)</f>
        <v>942</v>
      </c>
      <c r="F186" s="183">
        <f>SUM(F187:F199)</f>
        <v>1351</v>
      </c>
      <c r="G186" s="183">
        <f>SUM(G187:G199)</f>
        <v>1170</v>
      </c>
      <c r="H186" s="183">
        <f t="shared" si="144"/>
        <v>147</v>
      </c>
      <c r="I186" s="183">
        <f t="shared" si="145"/>
        <v>1.1220930232558139</v>
      </c>
      <c r="J186" s="183">
        <f t="shared" si="146"/>
        <v>409</v>
      </c>
      <c r="K186" s="183">
        <f t="shared" si="147"/>
        <v>1.4341825902335457</v>
      </c>
      <c r="L186" s="183">
        <f t="shared" ref="L186:P186" si="188">SUM(L187:L199)</f>
        <v>201</v>
      </c>
      <c r="M186" s="183">
        <f t="shared" si="188"/>
        <v>281</v>
      </c>
      <c r="N186" s="183">
        <f t="shared" si="188"/>
        <v>528</v>
      </c>
      <c r="O186" s="416">
        <f>SUM(O187:O199)</f>
        <v>668</v>
      </c>
      <c r="P186" s="183">
        <f t="shared" si="188"/>
        <v>807</v>
      </c>
      <c r="Q186" s="183">
        <v>780</v>
      </c>
      <c r="R186" s="183">
        <f t="shared" ref="R186" si="189">SUM(R187:R199)</f>
        <v>814</v>
      </c>
      <c r="S186" s="451">
        <v>814</v>
      </c>
      <c r="T186" s="183">
        <v>814</v>
      </c>
      <c r="U186" s="416">
        <v>769</v>
      </c>
      <c r="V186" s="416">
        <v>783</v>
      </c>
      <c r="W186" s="477">
        <v>796</v>
      </c>
      <c r="X186" s="183">
        <f t="shared" ref="X186" si="190">SUM(X187:X199)</f>
        <v>1540</v>
      </c>
    </row>
    <row r="187" spans="1:24" ht="14.25" customHeight="1" outlineLevel="3">
      <c r="A187" s="269" t="s">
        <v>748</v>
      </c>
      <c r="B187" s="189" t="s">
        <v>749</v>
      </c>
      <c r="C187" s="193"/>
      <c r="D187" s="177"/>
      <c r="E187" s="193"/>
      <c r="F187" s="177"/>
      <c r="G187" s="177"/>
      <c r="H187" s="177"/>
      <c r="I187" s="177"/>
      <c r="J187" s="177"/>
      <c r="K187" s="177"/>
      <c r="L187" s="177">
        <v>35</v>
      </c>
      <c r="M187" s="177">
        <v>70</v>
      </c>
      <c r="N187" s="177">
        <v>70</v>
      </c>
      <c r="O187" s="415"/>
      <c r="P187" s="177"/>
      <c r="Q187" s="177"/>
      <c r="R187" s="177"/>
      <c r="S187" s="452">
        <v>0</v>
      </c>
      <c r="T187" s="177">
        <v>0</v>
      </c>
      <c r="U187" s="416">
        <v>0</v>
      </c>
      <c r="V187" s="416">
        <v>0</v>
      </c>
      <c r="W187" s="473">
        <v>0</v>
      </c>
      <c r="X187" s="177"/>
    </row>
    <row r="188" spans="1:24" ht="14.25" customHeight="1" outlineLevel="3">
      <c r="A188" s="269" t="s">
        <v>750</v>
      </c>
      <c r="B188" s="189" t="s">
        <v>751</v>
      </c>
      <c r="C188" s="118">
        <v>46</v>
      </c>
      <c r="D188" s="118">
        <v>140</v>
      </c>
      <c r="E188" s="118">
        <v>105</v>
      </c>
      <c r="F188" s="118">
        <v>110</v>
      </c>
      <c r="G188" s="118">
        <v>105</v>
      </c>
      <c r="H188" s="116">
        <v>105</v>
      </c>
      <c r="I188" s="116">
        <v>105</v>
      </c>
      <c r="J188" s="116">
        <v>105</v>
      </c>
      <c r="K188" s="116">
        <v>105</v>
      </c>
      <c r="L188" s="116">
        <v>0</v>
      </c>
      <c r="M188" s="116">
        <v>161</v>
      </c>
      <c r="N188" s="116">
        <v>161</v>
      </c>
      <c r="O188" s="415">
        <v>142</v>
      </c>
      <c r="P188" s="116">
        <v>105</v>
      </c>
      <c r="Q188" s="116">
        <v>105</v>
      </c>
      <c r="R188" s="116">
        <v>105</v>
      </c>
      <c r="S188" s="456">
        <v>105</v>
      </c>
      <c r="T188" s="116">
        <v>105</v>
      </c>
      <c r="U188" s="416">
        <v>105</v>
      </c>
      <c r="V188" s="416">
        <v>105</v>
      </c>
      <c r="W188" s="416">
        <v>105</v>
      </c>
      <c r="X188" s="116">
        <f>148</f>
        <v>148</v>
      </c>
    </row>
    <row r="189" spans="1:24" ht="14.25" customHeight="1" outlineLevel="3">
      <c r="A189" s="269" t="s">
        <v>752</v>
      </c>
      <c r="B189" s="189" t="s">
        <v>753</v>
      </c>
      <c r="C189" s="118">
        <v>272</v>
      </c>
      <c r="D189" s="118">
        <v>198</v>
      </c>
      <c r="E189" s="118">
        <v>189</v>
      </c>
      <c r="F189" s="118">
        <v>216</v>
      </c>
      <c r="G189" s="118">
        <v>216</v>
      </c>
      <c r="H189" s="116">
        <v>176</v>
      </c>
      <c r="I189" s="116">
        <v>176</v>
      </c>
      <c r="J189" s="116">
        <v>176</v>
      </c>
      <c r="K189" s="116">
        <v>176</v>
      </c>
      <c r="L189" s="116">
        <v>101</v>
      </c>
      <c r="M189" s="116">
        <v>203</v>
      </c>
      <c r="N189" s="116">
        <v>463</v>
      </c>
      <c r="O189" s="415">
        <v>160</v>
      </c>
      <c r="P189" s="116">
        <v>176</v>
      </c>
      <c r="Q189" s="116">
        <v>147</v>
      </c>
      <c r="R189" s="116">
        <v>176</v>
      </c>
      <c r="S189" s="456">
        <v>176</v>
      </c>
      <c r="T189" s="116">
        <v>176</v>
      </c>
      <c r="U189" s="416">
        <v>176</v>
      </c>
      <c r="V189" s="416">
        <v>176</v>
      </c>
      <c r="W189" s="416">
        <v>176</v>
      </c>
      <c r="X189" s="116">
        <v>292</v>
      </c>
    </row>
    <row r="190" spans="1:24" ht="14.25" customHeight="1" outlineLevel="3">
      <c r="A190" s="269" t="s">
        <v>754</v>
      </c>
      <c r="B190" s="189" t="s">
        <v>755</v>
      </c>
      <c r="C190" s="118">
        <v>451</v>
      </c>
      <c r="D190" s="118">
        <v>516</v>
      </c>
      <c r="E190" s="118">
        <v>419</v>
      </c>
      <c r="F190" s="118">
        <v>889</v>
      </c>
      <c r="G190" s="118">
        <v>726</v>
      </c>
      <c r="H190" s="116">
        <v>390</v>
      </c>
      <c r="I190" s="116">
        <v>390</v>
      </c>
      <c r="J190" s="116">
        <v>390</v>
      </c>
      <c r="K190" s="116">
        <v>390</v>
      </c>
      <c r="L190" s="116"/>
      <c r="M190" s="116"/>
      <c r="N190" s="116"/>
      <c r="O190" s="415">
        <v>398</v>
      </c>
      <c r="P190" s="116">
        <v>390</v>
      </c>
      <c r="Q190" s="116">
        <v>383</v>
      </c>
      <c r="R190" s="116">
        <v>390</v>
      </c>
      <c r="S190" s="456">
        <v>390</v>
      </c>
      <c r="T190" s="116">
        <v>390</v>
      </c>
      <c r="U190" s="416">
        <v>390</v>
      </c>
      <c r="V190" s="416">
        <v>390</v>
      </c>
      <c r="W190" s="416">
        <v>390</v>
      </c>
      <c r="X190" s="116">
        <v>979</v>
      </c>
    </row>
    <row r="191" spans="1:24" ht="14.25" customHeight="1" outlineLevel="3">
      <c r="A191" s="269" t="s">
        <v>756</v>
      </c>
      <c r="B191" s="189" t="s">
        <v>757</v>
      </c>
      <c r="C191" s="193"/>
      <c r="D191" s="177"/>
      <c r="E191" s="193"/>
      <c r="F191" s="177"/>
      <c r="G191" s="177"/>
      <c r="H191" s="177"/>
      <c r="I191" s="177"/>
      <c r="J191" s="177"/>
      <c r="K191" s="177"/>
      <c r="L191" s="177"/>
      <c r="M191" s="177"/>
      <c r="N191" s="177"/>
      <c r="O191" s="415"/>
      <c r="P191" s="177"/>
      <c r="Q191" s="177"/>
      <c r="R191" s="177"/>
      <c r="S191" s="452">
        <v>0</v>
      </c>
      <c r="T191" s="177">
        <v>0</v>
      </c>
      <c r="U191" s="416">
        <v>0</v>
      </c>
      <c r="V191" s="416">
        <v>0</v>
      </c>
      <c r="W191" s="416">
        <v>0</v>
      </c>
      <c r="X191" s="177"/>
    </row>
    <row r="192" spans="1:24" ht="14.25" customHeight="1" outlineLevel="3">
      <c r="A192" s="269" t="s">
        <v>758</v>
      </c>
      <c r="B192" s="189" t="s">
        <v>759</v>
      </c>
      <c r="C192" s="118">
        <v>96</v>
      </c>
      <c r="D192" s="118">
        <v>0</v>
      </c>
      <c r="E192" s="118">
        <v>37</v>
      </c>
      <c r="F192" s="118"/>
      <c r="G192" s="118">
        <v>37</v>
      </c>
      <c r="H192" s="116">
        <v>37</v>
      </c>
      <c r="I192" s="116">
        <v>37</v>
      </c>
      <c r="J192" s="116">
        <v>37</v>
      </c>
      <c r="K192" s="116">
        <v>37</v>
      </c>
      <c r="L192" s="116"/>
      <c r="M192" s="116"/>
      <c r="N192" s="116">
        <v>37</v>
      </c>
      <c r="O192" s="415"/>
      <c r="P192" s="116">
        <v>37</v>
      </c>
      <c r="Q192" s="116">
        <v>37</v>
      </c>
      <c r="R192" s="116">
        <v>37</v>
      </c>
      <c r="S192" s="456">
        <v>37</v>
      </c>
      <c r="T192" s="116">
        <v>37</v>
      </c>
      <c r="U192" s="416">
        <v>37</v>
      </c>
      <c r="V192" s="416">
        <v>37</v>
      </c>
      <c r="W192" s="416">
        <v>37</v>
      </c>
      <c r="X192" s="116"/>
    </row>
    <row r="193" spans="1:24" ht="14.25" customHeight="1" outlineLevel="3">
      <c r="A193" s="269" t="s">
        <v>760</v>
      </c>
      <c r="B193" s="189" t="s">
        <v>761</v>
      </c>
      <c r="C193" s="118">
        <v>30</v>
      </c>
      <c r="D193" s="118">
        <v>50</v>
      </c>
      <c r="E193" s="118">
        <v>29</v>
      </c>
      <c r="F193" s="118">
        <v>36</v>
      </c>
      <c r="G193" s="118">
        <v>37</v>
      </c>
      <c r="H193" s="117">
        <f>F193-D193</f>
        <v>-14</v>
      </c>
      <c r="I193" s="287">
        <f>F193/D193</f>
        <v>0.72</v>
      </c>
      <c r="J193" s="117">
        <f>F193-E193</f>
        <v>7</v>
      </c>
      <c r="K193" s="287">
        <f>F193/E193</f>
        <v>1.2413793103448276</v>
      </c>
      <c r="L193" s="119">
        <v>37</v>
      </c>
      <c r="M193" s="119">
        <v>37</v>
      </c>
      <c r="N193" s="119">
        <v>37</v>
      </c>
      <c r="O193" s="415">
        <v>37</v>
      </c>
      <c r="P193" s="116">
        <v>45</v>
      </c>
      <c r="Q193" s="116">
        <v>41</v>
      </c>
      <c r="R193" s="116">
        <v>48</v>
      </c>
      <c r="S193" s="456">
        <v>48</v>
      </c>
      <c r="T193" s="116">
        <v>48</v>
      </c>
      <c r="U193" s="416">
        <v>48</v>
      </c>
      <c r="V193" s="416">
        <v>48</v>
      </c>
      <c r="W193" s="416">
        <v>48</v>
      </c>
      <c r="X193" s="116">
        <v>55</v>
      </c>
    </row>
    <row r="194" spans="1:24" ht="14.25" customHeight="1" outlineLevel="3">
      <c r="A194" s="269" t="s">
        <v>762</v>
      </c>
      <c r="B194" s="189" t="s">
        <v>763</v>
      </c>
      <c r="C194" s="193"/>
      <c r="D194" s="177"/>
      <c r="E194" s="193"/>
      <c r="F194" s="177"/>
      <c r="G194" s="177"/>
      <c r="H194" s="177"/>
      <c r="I194" s="177"/>
      <c r="J194" s="177"/>
      <c r="K194" s="177"/>
      <c r="L194" s="177"/>
      <c r="M194" s="177"/>
      <c r="N194" s="177"/>
      <c r="O194" s="415"/>
      <c r="P194" s="177"/>
      <c r="Q194" s="177"/>
      <c r="R194" s="177"/>
      <c r="S194" s="452">
        <v>0</v>
      </c>
      <c r="T194" s="177">
        <v>0</v>
      </c>
      <c r="U194" s="416">
        <v>0</v>
      </c>
      <c r="V194" s="416">
        <v>0</v>
      </c>
      <c r="W194" s="416">
        <v>0</v>
      </c>
      <c r="X194" s="177"/>
    </row>
    <row r="195" spans="1:24" ht="14.25" customHeight="1" outlineLevel="3">
      <c r="A195" s="269" t="s">
        <v>764</v>
      </c>
      <c r="B195" s="189" t="s">
        <v>765</v>
      </c>
      <c r="C195" s="193"/>
      <c r="D195" s="177"/>
      <c r="E195" s="193"/>
      <c r="F195" s="177"/>
      <c r="G195" s="177"/>
      <c r="H195" s="177"/>
      <c r="I195" s="177"/>
      <c r="J195" s="177"/>
      <c r="K195" s="177"/>
      <c r="L195" s="177"/>
      <c r="M195" s="177"/>
      <c r="N195" s="177"/>
      <c r="O195" s="415"/>
      <c r="P195" s="177"/>
      <c r="Q195" s="177"/>
      <c r="R195" s="177"/>
      <c r="S195" s="452">
        <v>0</v>
      </c>
      <c r="T195" s="177">
        <v>0</v>
      </c>
      <c r="U195" s="416">
        <v>0</v>
      </c>
      <c r="V195" s="416">
        <v>0</v>
      </c>
      <c r="W195" s="479">
        <v>0</v>
      </c>
      <c r="X195" s="177"/>
    </row>
    <row r="196" spans="1:24" ht="14.25" customHeight="1" outlineLevel="3">
      <c r="A196" s="269" t="s">
        <v>766</v>
      </c>
      <c r="B196" s="189" t="s">
        <v>767</v>
      </c>
      <c r="C196" s="193"/>
      <c r="D196" s="177"/>
      <c r="E196" s="193"/>
      <c r="F196" s="177"/>
      <c r="G196" s="177"/>
      <c r="H196" s="177"/>
      <c r="I196" s="177"/>
      <c r="J196" s="177"/>
      <c r="K196" s="177"/>
      <c r="L196" s="177"/>
      <c r="M196" s="177"/>
      <c r="N196" s="177"/>
      <c r="O196" s="415"/>
      <c r="P196" s="177"/>
      <c r="Q196" s="177"/>
      <c r="R196" s="177"/>
      <c r="S196" s="452">
        <v>0</v>
      </c>
      <c r="T196" s="177">
        <v>0</v>
      </c>
      <c r="U196" s="416">
        <v>0</v>
      </c>
      <c r="V196" s="416">
        <v>0</v>
      </c>
      <c r="W196" s="415">
        <v>0</v>
      </c>
      <c r="X196" s="177"/>
    </row>
    <row r="197" spans="1:24" ht="14.25" customHeight="1" outlineLevel="3">
      <c r="A197" s="269" t="s">
        <v>768</v>
      </c>
      <c r="B197" s="189" t="s">
        <v>769</v>
      </c>
      <c r="C197" s="193"/>
      <c r="D197" s="177"/>
      <c r="E197" s="193"/>
      <c r="F197" s="177"/>
      <c r="G197" s="177"/>
      <c r="H197" s="177"/>
      <c r="I197" s="177"/>
      <c r="J197" s="177"/>
      <c r="K197" s="177"/>
      <c r="L197" s="177"/>
      <c r="M197" s="177"/>
      <c r="N197" s="177"/>
      <c r="O197" s="415"/>
      <c r="P197" s="177"/>
      <c r="Q197" s="177"/>
      <c r="R197" s="177"/>
      <c r="S197" s="452">
        <v>0</v>
      </c>
      <c r="T197" s="177">
        <v>0</v>
      </c>
      <c r="U197" s="416">
        <v>0</v>
      </c>
      <c r="V197" s="416">
        <v>0</v>
      </c>
      <c r="W197" s="415">
        <v>0</v>
      </c>
      <c r="X197" s="177"/>
    </row>
    <row r="198" spans="1:24" ht="14.25" customHeight="1" outlineLevel="3">
      <c r="A198" s="269" t="s">
        <v>770</v>
      </c>
      <c r="B198" s="189" t="s">
        <v>771</v>
      </c>
      <c r="C198" s="193"/>
      <c r="D198" s="177"/>
      <c r="E198" s="193"/>
      <c r="F198" s="177"/>
      <c r="G198" s="177"/>
      <c r="H198" s="177"/>
      <c r="I198" s="177"/>
      <c r="J198" s="177"/>
      <c r="K198" s="177"/>
      <c r="L198" s="177"/>
      <c r="M198" s="177"/>
      <c r="N198" s="177"/>
      <c r="O198" s="415"/>
      <c r="P198" s="177"/>
      <c r="Q198" s="177"/>
      <c r="R198" s="177"/>
      <c r="S198" s="452">
        <v>0</v>
      </c>
      <c r="T198" s="177">
        <v>0</v>
      </c>
      <c r="U198" s="477">
        <v>0</v>
      </c>
      <c r="V198" s="477">
        <v>0</v>
      </c>
      <c r="W198" s="483">
        <v>0</v>
      </c>
      <c r="X198" s="177"/>
    </row>
    <row r="199" spans="1:24" ht="14.25" customHeight="1" outlineLevel="3">
      <c r="A199" s="269" t="s">
        <v>772</v>
      </c>
      <c r="B199" s="189" t="s">
        <v>773</v>
      </c>
      <c r="C199" s="289">
        <v>46</v>
      </c>
      <c r="D199" s="289">
        <v>300</v>
      </c>
      <c r="E199" s="289">
        <v>163</v>
      </c>
      <c r="F199" s="289">
        <v>100</v>
      </c>
      <c r="G199" s="289">
        <v>49</v>
      </c>
      <c r="H199" s="117">
        <f>F199-D199</f>
        <v>-200</v>
      </c>
      <c r="I199" s="287">
        <f>F199/D199</f>
        <v>0.33333333333333331</v>
      </c>
      <c r="J199" s="117">
        <f>F199-E199</f>
        <v>-63</v>
      </c>
      <c r="K199" s="287">
        <f>F199/E199</f>
        <v>0.61349693251533743</v>
      </c>
      <c r="L199" s="119">
        <v>28</v>
      </c>
      <c r="M199" s="119">
        <v>-190</v>
      </c>
      <c r="N199" s="119">
        <v>-240</v>
      </c>
      <c r="O199" s="415">
        <v>-69</v>
      </c>
      <c r="P199" s="116">
        <v>54</v>
      </c>
      <c r="Q199" s="116">
        <v>67</v>
      </c>
      <c r="R199" s="116">
        <v>58</v>
      </c>
      <c r="S199" s="456">
        <v>58</v>
      </c>
      <c r="T199" s="116">
        <v>58</v>
      </c>
      <c r="U199" s="416">
        <v>13</v>
      </c>
      <c r="V199" s="416">
        <v>27</v>
      </c>
      <c r="W199" s="416">
        <v>40</v>
      </c>
      <c r="X199" s="116">
        <v>66</v>
      </c>
    </row>
    <row r="200" spans="1:24" outlineLevel="2">
      <c r="A200" s="297" t="s">
        <v>774</v>
      </c>
      <c r="B200" s="182" t="s">
        <v>775</v>
      </c>
      <c r="C200" s="177"/>
      <c r="D200" s="177"/>
      <c r="E200" s="177"/>
      <c r="F200" s="177"/>
      <c r="G200" s="177"/>
      <c r="H200" s="177"/>
      <c r="I200" s="177"/>
      <c r="J200" s="177"/>
      <c r="K200" s="177"/>
      <c r="L200" s="177"/>
      <c r="M200" s="177"/>
      <c r="N200" s="177"/>
      <c r="O200" s="415"/>
      <c r="P200" s="177"/>
      <c r="Q200" s="177"/>
      <c r="R200" s="177"/>
      <c r="S200" s="452">
        <v>0</v>
      </c>
      <c r="T200" s="177">
        <v>0</v>
      </c>
      <c r="U200" s="416">
        <v>0</v>
      </c>
      <c r="V200" s="416">
        <v>0</v>
      </c>
      <c r="W200" s="416">
        <v>0</v>
      </c>
      <c r="X200" s="177"/>
    </row>
    <row r="201" spans="1:24" ht="31.5" outlineLevel="2">
      <c r="A201" s="269" t="s">
        <v>776</v>
      </c>
      <c r="B201" s="188" t="s">
        <v>777</v>
      </c>
      <c r="C201" s="183">
        <f>C202+C203+C204</f>
        <v>0</v>
      </c>
      <c r="D201" s="183">
        <f t="shared" ref="D201" si="191">D202+D203+D204</f>
        <v>0</v>
      </c>
      <c r="E201" s="183">
        <f>E202+E203+E204</f>
        <v>0</v>
      </c>
      <c r="F201" s="183">
        <f t="shared" ref="F201:G201" si="192">F202+F203+F204</f>
        <v>0</v>
      </c>
      <c r="G201" s="183">
        <f t="shared" si="192"/>
        <v>0</v>
      </c>
      <c r="H201" s="183"/>
      <c r="I201" s="183"/>
      <c r="J201" s="183"/>
      <c r="K201" s="183"/>
      <c r="L201" s="183">
        <f t="shared" ref="L201:P201" si="193">L202+L203+L204</f>
        <v>0</v>
      </c>
      <c r="M201" s="183">
        <f t="shared" si="193"/>
        <v>0</v>
      </c>
      <c r="N201" s="183">
        <f t="shared" si="193"/>
        <v>0</v>
      </c>
      <c r="O201" s="416">
        <f>O202+O203+O204</f>
        <v>4271</v>
      </c>
      <c r="P201" s="183">
        <f t="shared" si="193"/>
        <v>0</v>
      </c>
      <c r="Q201" s="183">
        <v>0</v>
      </c>
      <c r="R201" s="183">
        <f t="shared" ref="R201" si="194">R202+R203+R204</f>
        <v>0</v>
      </c>
      <c r="S201" s="451">
        <v>0</v>
      </c>
      <c r="T201" s="183">
        <v>0</v>
      </c>
      <c r="U201" s="416">
        <v>0</v>
      </c>
      <c r="V201" s="416">
        <v>0</v>
      </c>
      <c r="W201" s="416">
        <v>0</v>
      </c>
      <c r="X201" s="183">
        <f t="shared" ref="X201" si="195">X202+X203+X204</f>
        <v>0</v>
      </c>
    </row>
    <row r="202" spans="1:24" ht="15" customHeight="1" outlineLevel="3">
      <c r="A202" s="269" t="s">
        <v>778</v>
      </c>
      <c r="B202" s="189" t="s">
        <v>779</v>
      </c>
      <c r="C202" s="193"/>
      <c r="D202" s="177"/>
      <c r="E202" s="193"/>
      <c r="F202" s="177"/>
      <c r="G202" s="177"/>
      <c r="H202" s="177"/>
      <c r="I202" s="177"/>
      <c r="J202" s="177"/>
      <c r="K202" s="177"/>
      <c r="L202" s="177"/>
      <c r="M202" s="177"/>
      <c r="N202" s="177"/>
      <c r="O202" s="415"/>
      <c r="P202" s="177"/>
      <c r="Q202" s="177"/>
      <c r="R202" s="177"/>
      <c r="S202" s="452">
        <v>0</v>
      </c>
      <c r="T202" s="177">
        <v>0</v>
      </c>
      <c r="U202" s="416">
        <v>0</v>
      </c>
      <c r="V202" s="416">
        <v>0</v>
      </c>
      <c r="W202" s="479">
        <v>0</v>
      </c>
      <c r="X202" s="177"/>
    </row>
    <row r="203" spans="1:24" ht="15.6" customHeight="1" outlineLevel="3">
      <c r="A203" s="269" t="s">
        <v>780</v>
      </c>
      <c r="B203" s="189" t="s">
        <v>781</v>
      </c>
      <c r="C203" s="193"/>
      <c r="D203" s="177"/>
      <c r="E203" s="193"/>
      <c r="F203" s="177"/>
      <c r="G203" s="177"/>
      <c r="H203" s="177"/>
      <c r="I203" s="177"/>
      <c r="J203" s="177"/>
      <c r="K203" s="177"/>
      <c r="L203" s="177"/>
      <c r="M203" s="177"/>
      <c r="N203" s="177"/>
      <c r="O203" s="415"/>
      <c r="P203" s="177"/>
      <c r="Q203" s="177"/>
      <c r="R203" s="177"/>
      <c r="S203" s="452">
        <v>0</v>
      </c>
      <c r="T203" s="177">
        <v>0</v>
      </c>
      <c r="U203" s="416">
        <v>0</v>
      </c>
      <c r="V203" s="416">
        <v>0</v>
      </c>
      <c r="W203" s="415">
        <v>0</v>
      </c>
      <c r="X203" s="177"/>
    </row>
    <row r="204" spans="1:24" ht="15.6" customHeight="1" outlineLevel="3">
      <c r="A204" s="269" t="s">
        <v>782</v>
      </c>
      <c r="B204" s="189" t="s">
        <v>783</v>
      </c>
      <c r="C204" s="193"/>
      <c r="D204" s="177"/>
      <c r="E204" s="193"/>
      <c r="F204" s="177"/>
      <c r="G204" s="177"/>
      <c r="H204" s="177"/>
      <c r="I204" s="177"/>
      <c r="J204" s="177"/>
      <c r="K204" s="177"/>
      <c r="L204" s="177"/>
      <c r="M204" s="177"/>
      <c r="N204" s="177"/>
      <c r="O204" s="415">
        <v>4271</v>
      </c>
      <c r="P204" s="177"/>
      <c r="Q204" s="177"/>
      <c r="R204" s="177"/>
      <c r="S204" s="452">
        <v>0</v>
      </c>
      <c r="T204" s="177">
        <v>0</v>
      </c>
      <c r="U204" s="416">
        <v>0</v>
      </c>
      <c r="V204" s="416">
        <v>0</v>
      </c>
      <c r="W204" s="415">
        <v>0</v>
      </c>
      <c r="X204" s="177"/>
    </row>
    <row r="205" spans="1:24" outlineLevel="2">
      <c r="A205" s="269" t="s">
        <v>784</v>
      </c>
      <c r="B205" s="188" t="s">
        <v>594</v>
      </c>
      <c r="C205" s="183">
        <f>C206+C207</f>
        <v>0</v>
      </c>
      <c r="D205" s="183">
        <f t="shared" ref="D205" si="196">D206+D207</f>
        <v>0</v>
      </c>
      <c r="E205" s="183">
        <f>E206+E207</f>
        <v>0</v>
      </c>
      <c r="F205" s="183">
        <f t="shared" ref="F205:G205" si="197">F206+F207</f>
        <v>0</v>
      </c>
      <c r="G205" s="183">
        <f t="shared" si="197"/>
        <v>0</v>
      </c>
      <c r="H205" s="183"/>
      <c r="I205" s="183"/>
      <c r="J205" s="183"/>
      <c r="K205" s="183"/>
      <c r="L205" s="183">
        <f t="shared" ref="L205:P205" si="198">L206+L207</f>
        <v>0</v>
      </c>
      <c r="M205" s="183">
        <f t="shared" si="198"/>
        <v>0</v>
      </c>
      <c r="N205" s="183">
        <f t="shared" si="198"/>
        <v>0</v>
      </c>
      <c r="O205" s="416">
        <f>O206+O207</f>
        <v>0</v>
      </c>
      <c r="P205" s="183">
        <f t="shared" si="198"/>
        <v>0</v>
      </c>
      <c r="Q205" s="183">
        <v>2076</v>
      </c>
      <c r="R205" s="183">
        <f t="shared" ref="R205" si="199">R206+R207</f>
        <v>0</v>
      </c>
      <c r="S205" s="451">
        <v>0</v>
      </c>
      <c r="T205" s="183">
        <v>0</v>
      </c>
      <c r="U205" s="477">
        <v>0</v>
      </c>
      <c r="V205" s="477">
        <v>0</v>
      </c>
      <c r="W205" s="483">
        <v>0</v>
      </c>
      <c r="X205" s="183">
        <f t="shared" ref="X205" si="200">X206+X207</f>
        <v>0</v>
      </c>
    </row>
    <row r="206" spans="1:24" outlineLevel="3">
      <c r="A206" s="269" t="s">
        <v>785</v>
      </c>
      <c r="B206" s="189" t="s">
        <v>786</v>
      </c>
      <c r="C206" s="193"/>
      <c r="D206" s="177"/>
      <c r="E206" s="193"/>
      <c r="F206" s="177"/>
      <c r="G206" s="177"/>
      <c r="H206" s="177"/>
      <c r="I206" s="177"/>
      <c r="J206" s="177"/>
      <c r="K206" s="177"/>
      <c r="L206" s="177"/>
      <c r="M206" s="177"/>
      <c r="N206" s="177"/>
      <c r="O206" s="415"/>
      <c r="P206" s="177"/>
      <c r="Q206" s="177">
        <v>2076</v>
      </c>
      <c r="R206" s="177"/>
      <c r="S206" s="452">
        <v>0</v>
      </c>
      <c r="T206" s="177">
        <v>0</v>
      </c>
      <c r="U206" s="416">
        <v>0</v>
      </c>
      <c r="V206" s="416">
        <v>0</v>
      </c>
      <c r="W206" s="452">
        <v>0</v>
      </c>
      <c r="X206" s="177"/>
    </row>
    <row r="207" spans="1:24" outlineLevel="3">
      <c r="A207" s="269" t="s">
        <v>787</v>
      </c>
      <c r="B207" s="189" t="s">
        <v>598</v>
      </c>
      <c r="C207" s="193"/>
      <c r="D207" s="177"/>
      <c r="E207" s="193"/>
      <c r="F207" s="177"/>
      <c r="G207" s="177"/>
      <c r="H207" s="177"/>
      <c r="I207" s="177"/>
      <c r="J207" s="177"/>
      <c r="K207" s="177"/>
      <c r="L207" s="177"/>
      <c r="M207" s="177"/>
      <c r="N207" s="177"/>
      <c r="O207" s="415"/>
      <c r="P207" s="177"/>
      <c r="Q207" s="177"/>
      <c r="R207" s="177"/>
      <c r="S207" s="452">
        <v>0</v>
      </c>
      <c r="T207" s="177">
        <v>0</v>
      </c>
      <c r="U207" s="416">
        <v>0</v>
      </c>
      <c r="V207" s="416">
        <v>0</v>
      </c>
      <c r="W207" s="452">
        <v>0</v>
      </c>
      <c r="X207" s="177"/>
    </row>
    <row r="208" spans="1:24" outlineLevel="2">
      <c r="A208" s="269" t="s">
        <v>788</v>
      </c>
      <c r="B208" s="182" t="s">
        <v>789</v>
      </c>
      <c r="C208" s="116">
        <v>598</v>
      </c>
      <c r="D208" s="116">
        <v>1500</v>
      </c>
      <c r="E208" s="116">
        <v>488</v>
      </c>
      <c r="F208" s="116">
        <v>750</v>
      </c>
      <c r="G208" s="116">
        <v>567</v>
      </c>
      <c r="H208" s="117">
        <f>F208-D208</f>
        <v>-750</v>
      </c>
      <c r="I208" s="287">
        <f>F208/D208</f>
        <v>0.5</v>
      </c>
      <c r="J208" s="117">
        <f>F208-E208</f>
        <v>262</v>
      </c>
      <c r="K208" s="287">
        <f>F208/E208</f>
        <v>1.5368852459016393</v>
      </c>
      <c r="L208" s="116">
        <v>80</v>
      </c>
      <c r="M208" s="116">
        <v>213</v>
      </c>
      <c r="N208" s="116">
        <v>355</v>
      </c>
      <c r="O208" s="415">
        <v>486</v>
      </c>
      <c r="P208" s="116">
        <v>800</v>
      </c>
      <c r="Q208" s="116">
        <v>488</v>
      </c>
      <c r="R208" s="116">
        <v>856</v>
      </c>
      <c r="S208" s="456">
        <v>856</v>
      </c>
      <c r="T208" s="116">
        <v>916</v>
      </c>
      <c r="U208" s="416">
        <v>198</v>
      </c>
      <c r="V208" s="416">
        <v>398</v>
      </c>
      <c r="W208" s="456">
        <v>599</v>
      </c>
      <c r="X208" s="116">
        <v>980</v>
      </c>
    </row>
    <row r="209" spans="1:25" outlineLevel="2">
      <c r="A209" s="269" t="s">
        <v>790</v>
      </c>
      <c r="B209" s="182" t="s">
        <v>791</v>
      </c>
      <c r="C209" s="177"/>
      <c r="D209" s="177"/>
      <c r="E209" s="177"/>
      <c r="F209" s="177"/>
      <c r="G209" s="177"/>
      <c r="H209" s="177"/>
      <c r="I209" s="177"/>
      <c r="J209" s="177"/>
      <c r="K209" s="177"/>
      <c r="L209" s="177"/>
      <c r="M209" s="177"/>
      <c r="N209" s="177"/>
      <c r="O209" s="415"/>
      <c r="P209" s="177"/>
      <c r="Q209" s="177"/>
      <c r="R209" s="177"/>
      <c r="S209" s="452">
        <v>0</v>
      </c>
      <c r="T209" s="177">
        <v>0</v>
      </c>
      <c r="U209" s="416">
        <v>0</v>
      </c>
      <c r="V209" s="416">
        <v>0</v>
      </c>
      <c r="W209" s="452">
        <v>0</v>
      </c>
      <c r="X209" s="177"/>
    </row>
    <row r="210" spans="1:25" ht="31.5" outlineLevel="2">
      <c r="A210" s="269" t="s">
        <v>792</v>
      </c>
      <c r="B210" s="182" t="s">
        <v>793</v>
      </c>
      <c r="C210" s="177"/>
      <c r="D210" s="177"/>
      <c r="E210" s="177"/>
      <c r="F210" s="177"/>
      <c r="G210" s="177"/>
      <c r="H210" s="177"/>
      <c r="I210" s="177"/>
      <c r="J210" s="177"/>
      <c r="K210" s="177"/>
      <c r="L210" s="177"/>
      <c r="M210" s="177"/>
      <c r="N210" s="177"/>
      <c r="O210" s="415"/>
      <c r="P210" s="177"/>
      <c r="Q210" s="177"/>
      <c r="R210" s="177"/>
      <c r="S210" s="452">
        <v>0</v>
      </c>
      <c r="T210" s="177">
        <v>0</v>
      </c>
      <c r="U210" s="416">
        <v>0</v>
      </c>
      <c r="V210" s="416">
        <v>0</v>
      </c>
      <c r="W210" s="452">
        <v>0</v>
      </c>
      <c r="X210" s="177"/>
    </row>
    <row r="211" spans="1:25" ht="31.5" outlineLevel="2">
      <c r="A211" s="269" t="s">
        <v>794</v>
      </c>
      <c r="B211" s="182" t="s">
        <v>795</v>
      </c>
      <c r="C211" s="177"/>
      <c r="D211" s="177"/>
      <c r="E211" s="177"/>
      <c r="F211" s="177"/>
      <c r="G211" s="177"/>
      <c r="H211" s="177"/>
      <c r="I211" s="177"/>
      <c r="J211" s="177"/>
      <c r="K211" s="177"/>
      <c r="L211" s="177"/>
      <c r="M211" s="177"/>
      <c r="N211" s="177"/>
      <c r="O211" s="415"/>
      <c r="P211" s="177"/>
      <c r="Q211" s="177"/>
      <c r="R211" s="177"/>
      <c r="S211" s="452">
        <v>0</v>
      </c>
      <c r="T211" s="177">
        <v>0</v>
      </c>
      <c r="U211" s="416">
        <v>0</v>
      </c>
      <c r="V211" s="416">
        <v>0</v>
      </c>
      <c r="W211" s="452">
        <v>0</v>
      </c>
      <c r="X211" s="177"/>
    </row>
    <row r="212" spans="1:25" outlineLevel="2">
      <c r="A212" s="269" t="s">
        <v>796</v>
      </c>
      <c r="B212" s="182" t="s">
        <v>797</v>
      </c>
      <c r="C212" s="116"/>
      <c r="D212" s="116">
        <v>1000</v>
      </c>
      <c r="E212" s="116">
        <v>402</v>
      </c>
      <c r="F212" s="116">
        <v>512</v>
      </c>
      <c r="G212" s="116">
        <v>487</v>
      </c>
      <c r="H212" s="117">
        <f>F212-D212</f>
        <v>-488</v>
      </c>
      <c r="I212" s="287">
        <f>F212/D212</f>
        <v>0.51200000000000001</v>
      </c>
      <c r="J212" s="117">
        <f>F212-E212</f>
        <v>110</v>
      </c>
      <c r="K212" s="287">
        <f>F212/E212</f>
        <v>1.2736318407960199</v>
      </c>
      <c r="L212" s="116">
        <v>51</v>
      </c>
      <c r="M212" s="116">
        <v>141</v>
      </c>
      <c r="N212" s="116">
        <v>352</v>
      </c>
      <c r="O212" s="415">
        <v>270</v>
      </c>
      <c r="P212" s="116">
        <v>521</v>
      </c>
      <c r="Q212" s="116">
        <v>234</v>
      </c>
      <c r="R212" s="116">
        <v>557</v>
      </c>
      <c r="S212" s="456">
        <v>557</v>
      </c>
      <c r="T212" s="116">
        <v>2395</v>
      </c>
      <c r="U212" s="416">
        <v>576</v>
      </c>
      <c r="V212" s="416">
        <v>1152</v>
      </c>
      <c r="W212" s="456">
        <v>1432</v>
      </c>
      <c r="X212" s="116">
        <v>638</v>
      </c>
    </row>
    <row r="213" spans="1:25" outlineLevel="2">
      <c r="A213" s="269" t="s">
        <v>798</v>
      </c>
      <c r="B213" s="182" t="s">
        <v>799</v>
      </c>
      <c r="C213" s="116"/>
      <c r="D213" s="116">
        <v>300</v>
      </c>
      <c r="E213" s="116">
        <v>50</v>
      </c>
      <c r="F213" s="116">
        <v>300</v>
      </c>
      <c r="G213" s="116">
        <v>100</v>
      </c>
      <c r="H213" s="117">
        <f>F213-D213</f>
        <v>0</v>
      </c>
      <c r="I213" s="287">
        <f>F213/D213</f>
        <v>1</v>
      </c>
      <c r="J213" s="117">
        <f>F213-E213</f>
        <v>250</v>
      </c>
      <c r="K213" s="287">
        <f>F213/E213</f>
        <v>6</v>
      </c>
      <c r="L213" s="116"/>
      <c r="M213" s="116"/>
      <c r="N213" s="116">
        <v>100</v>
      </c>
      <c r="O213" s="415"/>
      <c r="P213" s="116"/>
      <c r="Q213" s="116">
        <v>0</v>
      </c>
      <c r="R213" s="116"/>
      <c r="S213" s="456">
        <v>0</v>
      </c>
      <c r="T213" s="116">
        <v>0</v>
      </c>
      <c r="U213" s="416">
        <v>0</v>
      </c>
      <c r="V213" s="416">
        <v>0</v>
      </c>
      <c r="W213" s="456">
        <v>0</v>
      </c>
      <c r="X213" s="116">
        <v>270</v>
      </c>
      <c r="Y213" s="121"/>
    </row>
    <row r="214" spans="1:25" outlineLevel="2">
      <c r="A214" s="269" t="s">
        <v>800</v>
      </c>
      <c r="B214" s="188" t="s">
        <v>617</v>
      </c>
      <c r="C214" s="177">
        <f>C215+C216+C217</f>
        <v>887</v>
      </c>
      <c r="D214" s="177">
        <f t="shared" ref="D214" si="201">D215+D216+D217</f>
        <v>2000</v>
      </c>
      <c r="E214" s="177">
        <f>E215+E216+E217</f>
        <v>736</v>
      </c>
      <c r="F214" s="177">
        <f t="shared" ref="F214:G214" si="202">F215+F216+F217</f>
        <v>762</v>
      </c>
      <c r="G214" s="177">
        <f t="shared" si="202"/>
        <v>727</v>
      </c>
      <c r="H214" s="177">
        <f t="shared" ref="H214:H267" si="203">F214-D214</f>
        <v>-1238</v>
      </c>
      <c r="I214" s="177">
        <f t="shared" ref="I214:I253" si="204">F214/D214</f>
        <v>0.38100000000000001</v>
      </c>
      <c r="J214" s="177">
        <f t="shared" ref="J214:J267" si="205">F214-E214</f>
        <v>26</v>
      </c>
      <c r="K214" s="177">
        <f t="shared" ref="K214:K254" si="206">F214/E214</f>
        <v>1.0353260869565217</v>
      </c>
      <c r="L214" s="177">
        <f t="shared" ref="L214:P214" si="207">L215+L216+L217</f>
        <v>182</v>
      </c>
      <c r="M214" s="177">
        <f t="shared" si="207"/>
        <v>362</v>
      </c>
      <c r="N214" s="177">
        <f t="shared" si="207"/>
        <v>528</v>
      </c>
      <c r="O214" s="416">
        <f>O215+O216+O217</f>
        <v>547</v>
      </c>
      <c r="P214" s="177">
        <f t="shared" si="207"/>
        <v>815</v>
      </c>
      <c r="Q214" s="177">
        <v>488</v>
      </c>
      <c r="R214" s="177">
        <f t="shared" ref="R214" si="208">R215+R216+R217</f>
        <v>815</v>
      </c>
      <c r="S214" s="452">
        <v>815</v>
      </c>
      <c r="T214" s="177">
        <v>1087</v>
      </c>
      <c r="U214" s="416">
        <v>270</v>
      </c>
      <c r="V214" s="416">
        <v>541</v>
      </c>
      <c r="W214" s="452">
        <v>814</v>
      </c>
      <c r="X214" s="177">
        <f t="shared" ref="X214" si="209">X215+X216+X217</f>
        <v>998</v>
      </c>
    </row>
    <row r="215" spans="1:25" outlineLevel="3">
      <c r="A215" s="269" t="s">
        <v>801</v>
      </c>
      <c r="B215" s="189" t="s">
        <v>619</v>
      </c>
      <c r="C215" s="116">
        <v>887</v>
      </c>
      <c r="D215" s="116">
        <v>2000</v>
      </c>
      <c r="E215" s="116">
        <v>736</v>
      </c>
      <c r="F215" s="116">
        <v>762</v>
      </c>
      <c r="G215" s="116">
        <v>727</v>
      </c>
      <c r="H215" s="117">
        <f>F215-D215</f>
        <v>-1238</v>
      </c>
      <c r="I215" s="287">
        <f>F215/D215</f>
        <v>0.38100000000000001</v>
      </c>
      <c r="J215" s="117">
        <f>F215-E215</f>
        <v>26</v>
      </c>
      <c r="K215" s="287">
        <f>F215/E215</f>
        <v>1.0353260869565217</v>
      </c>
      <c r="L215" s="116">
        <v>182</v>
      </c>
      <c r="M215" s="116">
        <v>362</v>
      </c>
      <c r="N215" s="116">
        <v>528</v>
      </c>
      <c r="O215" s="415">
        <v>547</v>
      </c>
      <c r="P215" s="116">
        <v>815</v>
      </c>
      <c r="Q215" s="116">
        <v>488</v>
      </c>
      <c r="R215" s="116">
        <v>815</v>
      </c>
      <c r="S215" s="456">
        <v>815</v>
      </c>
      <c r="T215" s="116">
        <v>1087</v>
      </c>
      <c r="U215" s="416">
        <v>270</v>
      </c>
      <c r="V215" s="416">
        <v>541</v>
      </c>
      <c r="W215" s="456">
        <v>814</v>
      </c>
      <c r="X215" s="116">
        <v>998</v>
      </c>
    </row>
    <row r="216" spans="1:25" outlineLevel="3">
      <c r="A216" s="269" t="s">
        <v>802</v>
      </c>
      <c r="B216" s="189" t="s">
        <v>621</v>
      </c>
      <c r="C216" s="177"/>
      <c r="D216" s="177"/>
      <c r="E216" s="177"/>
      <c r="F216" s="177"/>
      <c r="G216" s="177"/>
      <c r="H216" s="177"/>
      <c r="I216" s="177"/>
      <c r="J216" s="177"/>
      <c r="K216" s="177"/>
      <c r="L216" s="177"/>
      <c r="M216" s="177"/>
      <c r="N216" s="177"/>
      <c r="O216" s="415"/>
      <c r="P216" s="177"/>
      <c r="Q216" s="177"/>
      <c r="R216" s="177"/>
      <c r="S216" s="452">
        <v>0</v>
      </c>
      <c r="T216" s="177">
        <v>0</v>
      </c>
      <c r="U216" s="416">
        <v>0</v>
      </c>
      <c r="V216" s="416">
        <v>0</v>
      </c>
      <c r="W216" s="452">
        <v>0</v>
      </c>
      <c r="X216" s="177"/>
    </row>
    <row r="217" spans="1:25" outlineLevel="3">
      <c r="A217" s="269" t="s">
        <v>803</v>
      </c>
      <c r="B217" s="189" t="s">
        <v>504</v>
      </c>
      <c r="C217" s="177"/>
      <c r="D217" s="177"/>
      <c r="E217" s="177"/>
      <c r="F217" s="177"/>
      <c r="G217" s="177"/>
      <c r="H217" s="177"/>
      <c r="I217" s="177"/>
      <c r="J217" s="177"/>
      <c r="K217" s="177"/>
      <c r="L217" s="177"/>
      <c r="M217" s="177"/>
      <c r="N217" s="177"/>
      <c r="O217" s="415"/>
      <c r="P217" s="177"/>
      <c r="Q217" s="177"/>
      <c r="R217" s="177"/>
      <c r="S217" s="452">
        <v>0</v>
      </c>
      <c r="T217" s="177">
        <v>0</v>
      </c>
      <c r="U217" s="416">
        <v>0</v>
      </c>
      <c r="V217" s="416">
        <v>0</v>
      </c>
      <c r="W217" s="452">
        <v>0</v>
      </c>
      <c r="X217" s="177"/>
    </row>
    <row r="218" spans="1:25" outlineLevel="2">
      <c r="A218" s="269" t="s">
        <v>804</v>
      </c>
      <c r="B218" s="182" t="s">
        <v>805</v>
      </c>
      <c r="C218" s="177"/>
      <c r="D218" s="177"/>
      <c r="E218" s="177"/>
      <c r="F218" s="177"/>
      <c r="G218" s="177"/>
      <c r="H218" s="177"/>
      <c r="I218" s="177"/>
      <c r="J218" s="177"/>
      <c r="K218" s="177"/>
      <c r="L218" s="177"/>
      <c r="M218" s="177"/>
      <c r="N218" s="177"/>
      <c r="O218" s="415"/>
      <c r="P218" s="177"/>
      <c r="Q218" s="177"/>
      <c r="R218" s="177"/>
      <c r="S218" s="452">
        <v>0</v>
      </c>
      <c r="T218" s="177">
        <v>0</v>
      </c>
      <c r="U218" s="416">
        <v>0</v>
      </c>
      <c r="V218" s="416">
        <v>0</v>
      </c>
      <c r="W218" s="452">
        <v>0</v>
      </c>
      <c r="X218" s="177"/>
    </row>
    <row r="219" spans="1:25" ht="31.5" outlineLevel="2">
      <c r="A219" s="269" t="s">
        <v>806</v>
      </c>
      <c r="B219" s="182" t="s">
        <v>807</v>
      </c>
      <c r="C219" s="177"/>
      <c r="D219" s="177"/>
      <c r="E219" s="177"/>
      <c r="F219" s="177"/>
      <c r="G219" s="177"/>
      <c r="H219" s="177"/>
      <c r="I219" s="177"/>
      <c r="J219" s="177"/>
      <c r="K219" s="177"/>
      <c r="L219" s="177"/>
      <c r="M219" s="177"/>
      <c r="N219" s="177"/>
      <c r="O219" s="415"/>
      <c r="P219" s="177"/>
      <c r="Q219" s="177"/>
      <c r="R219" s="177"/>
      <c r="S219" s="452">
        <v>0</v>
      </c>
      <c r="T219" s="177">
        <v>0</v>
      </c>
      <c r="U219" s="416">
        <v>0</v>
      </c>
      <c r="V219" s="416">
        <v>0</v>
      </c>
      <c r="W219" s="452">
        <v>0</v>
      </c>
      <c r="X219" s="177"/>
    </row>
    <row r="220" spans="1:25" ht="14.25" customHeight="1" outlineLevel="2">
      <c r="A220" s="269" t="s">
        <v>808</v>
      </c>
      <c r="B220" s="182" t="s">
        <v>630</v>
      </c>
      <c r="C220" s="191"/>
      <c r="D220" s="191"/>
      <c r="E220" s="191"/>
      <c r="F220" s="191"/>
      <c r="G220" s="191"/>
      <c r="H220" s="191"/>
      <c r="I220" s="191"/>
      <c r="J220" s="191"/>
      <c r="K220" s="191"/>
      <c r="L220" s="191"/>
      <c r="M220" s="191"/>
      <c r="N220" s="191"/>
      <c r="O220" s="415"/>
      <c r="P220" s="191"/>
      <c r="Q220" s="191"/>
      <c r="R220" s="191"/>
      <c r="S220" s="455">
        <v>0</v>
      </c>
      <c r="T220" s="191">
        <v>0</v>
      </c>
      <c r="U220" s="416">
        <v>0</v>
      </c>
      <c r="V220" s="416">
        <v>0</v>
      </c>
      <c r="W220" s="455">
        <v>0</v>
      </c>
      <c r="X220" s="191"/>
    </row>
    <row r="221" spans="1:25" ht="14.25" customHeight="1" outlineLevel="2">
      <c r="A221" s="269" t="s">
        <v>809</v>
      </c>
      <c r="B221" s="182" t="s">
        <v>624</v>
      </c>
      <c r="C221" s="191"/>
      <c r="D221" s="191"/>
      <c r="E221" s="191"/>
      <c r="F221" s="191"/>
      <c r="G221" s="191"/>
      <c r="H221" s="191"/>
      <c r="I221" s="191"/>
      <c r="J221" s="191"/>
      <c r="K221" s="191"/>
      <c r="L221" s="191"/>
      <c r="M221" s="191"/>
      <c r="N221" s="191"/>
      <c r="O221" s="415"/>
      <c r="P221" s="191"/>
      <c r="Q221" s="191"/>
      <c r="R221" s="191"/>
      <c r="S221" s="455">
        <v>0</v>
      </c>
      <c r="T221" s="191">
        <v>0</v>
      </c>
      <c r="U221" s="416">
        <v>0</v>
      </c>
      <c r="V221" s="416">
        <v>0</v>
      </c>
      <c r="W221" s="455">
        <v>0</v>
      </c>
      <c r="X221" s="191"/>
    </row>
    <row r="222" spans="1:25" outlineLevel="2">
      <c r="A222" s="269" t="s">
        <v>810</v>
      </c>
      <c r="B222" s="182" t="s">
        <v>811</v>
      </c>
      <c r="C222" s="122">
        <v>2593</v>
      </c>
      <c r="D222" s="122">
        <v>5535</v>
      </c>
      <c r="E222" s="122">
        <v>3603</v>
      </c>
      <c r="F222" s="122">
        <v>5388</v>
      </c>
      <c r="G222" s="122">
        <v>1837</v>
      </c>
      <c r="H222" s="191">
        <f t="shared" ref="H222" si="210">F222-D222</f>
        <v>-147</v>
      </c>
      <c r="I222" s="191">
        <f t="shared" ref="I222" si="211">F222/D222</f>
        <v>0.97344173441734416</v>
      </c>
      <c r="J222" s="191">
        <f t="shared" ref="J222" si="212">F222-E222</f>
        <v>1785</v>
      </c>
      <c r="K222" s="191">
        <f t="shared" ref="K222" si="213">F222/E222</f>
        <v>1.495420482930891</v>
      </c>
      <c r="L222" s="122">
        <v>103</v>
      </c>
      <c r="M222" s="122">
        <v>310</v>
      </c>
      <c r="N222" s="122">
        <v>879</v>
      </c>
      <c r="O222" s="415">
        <v>-2285</v>
      </c>
      <c r="P222" s="122">
        <v>3225</v>
      </c>
      <c r="Q222" s="122">
        <v>1073</v>
      </c>
      <c r="R222" s="122">
        <v>4884</v>
      </c>
      <c r="S222" s="457">
        <v>4884</v>
      </c>
      <c r="T222" s="122">
        <v>3450</v>
      </c>
      <c r="U222" s="416">
        <v>657</v>
      </c>
      <c r="V222" s="416">
        <v>1688</v>
      </c>
      <c r="W222" s="457">
        <v>2362</v>
      </c>
      <c r="X222" s="122">
        <v>5691</v>
      </c>
    </row>
    <row r="223" spans="1:25" ht="16.5" outlineLevel="2" thickBot="1">
      <c r="A223" s="296"/>
      <c r="B223" s="278"/>
      <c r="C223" s="205"/>
      <c r="D223" s="205"/>
      <c r="E223" s="205"/>
      <c r="F223" s="205"/>
      <c r="G223" s="205"/>
      <c r="H223" s="205"/>
      <c r="I223" s="205"/>
      <c r="J223" s="205"/>
      <c r="K223" s="205"/>
      <c r="L223" s="205"/>
      <c r="M223" s="205"/>
      <c r="N223" s="205"/>
      <c r="O223" s="205"/>
      <c r="P223" s="205"/>
      <c r="Q223" s="205"/>
      <c r="R223" s="205"/>
      <c r="S223" s="205"/>
      <c r="T223" s="205"/>
      <c r="U223" s="476"/>
      <c r="V223" s="476"/>
      <c r="W223" s="205"/>
      <c r="X223" s="205"/>
    </row>
    <row r="224" spans="1:25" s="295" customFormat="1" outlineLevel="1">
      <c r="A224" s="298">
        <v>5</v>
      </c>
      <c r="B224" s="266" t="s">
        <v>812</v>
      </c>
      <c r="C224" s="206">
        <f>SUM(C225:C229)</f>
        <v>4194</v>
      </c>
      <c r="D224" s="206">
        <f t="shared" ref="D224" si="214">SUM(D225:D229)</f>
        <v>0</v>
      </c>
      <c r="E224" s="206">
        <f>SUM(E225:E229)</f>
        <v>2560</v>
      </c>
      <c r="F224" s="206">
        <f t="shared" ref="F224:G224" si="215">SUM(F225:F229)</f>
        <v>0</v>
      </c>
      <c r="G224" s="206">
        <f t="shared" si="215"/>
        <v>8433</v>
      </c>
      <c r="H224" s="206">
        <f t="shared" si="203"/>
        <v>0</v>
      </c>
      <c r="I224" s="206" t="e">
        <f t="shared" si="204"/>
        <v>#DIV/0!</v>
      </c>
      <c r="J224" s="206">
        <f t="shared" si="205"/>
        <v>-2560</v>
      </c>
      <c r="K224" s="206">
        <f t="shared" si="206"/>
        <v>0</v>
      </c>
      <c r="L224" s="206">
        <f t="shared" ref="L224:P224" si="216">SUM(L225:L229)</f>
        <v>123</v>
      </c>
      <c r="M224" s="206">
        <f t="shared" si="216"/>
        <v>5754</v>
      </c>
      <c r="N224" s="206">
        <f t="shared" si="216"/>
        <v>8333</v>
      </c>
      <c r="O224" s="206">
        <f t="shared" ref="O224" si="217">SUM(O225:O229)</f>
        <v>8210</v>
      </c>
      <c r="P224" s="206">
        <f t="shared" si="216"/>
        <v>4400</v>
      </c>
      <c r="Q224" s="206">
        <v>6191</v>
      </c>
      <c r="R224" s="206">
        <f t="shared" ref="R224:T224" si="218">SUM(R225:R229)</f>
        <v>4500</v>
      </c>
      <c r="S224" s="206">
        <f t="shared" si="218"/>
        <v>9790</v>
      </c>
      <c r="T224" s="206">
        <f t="shared" si="218"/>
        <v>14501</v>
      </c>
      <c r="U224" s="206">
        <v>0</v>
      </c>
      <c r="V224" s="206">
        <v>7641</v>
      </c>
      <c r="W224" s="206">
        <v>9173</v>
      </c>
      <c r="X224" s="206">
        <f t="shared" ref="X224" si="219">SUM(X225:X229)</f>
        <v>4500</v>
      </c>
    </row>
    <row r="225" spans="1:24" ht="31.5" outlineLevel="2">
      <c r="A225" s="299" t="s">
        <v>813</v>
      </c>
      <c r="B225" s="182" t="s">
        <v>814</v>
      </c>
      <c r="C225" s="193"/>
      <c r="D225" s="177"/>
      <c r="E225" s="193"/>
      <c r="F225" s="177"/>
      <c r="G225" s="177"/>
      <c r="H225" s="177"/>
      <c r="I225" s="177"/>
      <c r="J225" s="177"/>
      <c r="K225" s="177"/>
      <c r="L225" s="177"/>
      <c r="M225" s="177"/>
      <c r="N225" s="177"/>
      <c r="O225" s="177"/>
      <c r="P225" s="177"/>
      <c r="Q225" s="177"/>
      <c r="R225" s="177"/>
      <c r="S225" s="452">
        <v>0</v>
      </c>
      <c r="T225" s="177">
        <v>0</v>
      </c>
      <c r="U225" s="416">
        <v>0</v>
      </c>
      <c r="V225" s="416">
        <v>0</v>
      </c>
      <c r="W225" s="452">
        <v>0</v>
      </c>
      <c r="X225" s="177"/>
    </row>
    <row r="226" spans="1:24" outlineLevel="2">
      <c r="A226" s="299" t="s">
        <v>815</v>
      </c>
      <c r="B226" s="182" t="s">
        <v>816</v>
      </c>
      <c r="C226" s="118">
        <v>4194</v>
      </c>
      <c r="D226" s="118"/>
      <c r="E226" s="118">
        <v>2560</v>
      </c>
      <c r="F226" s="118"/>
      <c r="G226" s="118">
        <v>8433</v>
      </c>
      <c r="H226" s="177">
        <f t="shared" si="203"/>
        <v>0</v>
      </c>
      <c r="I226" s="177">
        <v>0</v>
      </c>
      <c r="J226" s="177">
        <f t="shared" si="205"/>
        <v>-2560</v>
      </c>
      <c r="K226" s="177">
        <f t="shared" si="206"/>
        <v>0</v>
      </c>
      <c r="L226" s="177">
        <v>123</v>
      </c>
      <c r="M226" s="177">
        <v>5754</v>
      </c>
      <c r="N226" s="177">
        <v>8333</v>
      </c>
      <c r="O226" s="177">
        <v>8210</v>
      </c>
      <c r="P226" s="177">
        <v>4400</v>
      </c>
      <c r="Q226" s="177">
        <v>6191</v>
      </c>
      <c r="R226" s="177">
        <v>4500</v>
      </c>
      <c r="S226" s="452">
        <v>9790</v>
      </c>
      <c r="T226" s="177">
        <v>14501</v>
      </c>
      <c r="U226" s="416">
        <v>0</v>
      </c>
      <c r="V226" s="416">
        <v>7641</v>
      </c>
      <c r="W226" s="452">
        <v>9173</v>
      </c>
      <c r="X226" s="177">
        <v>4500</v>
      </c>
    </row>
    <row r="227" spans="1:24" outlineLevel="2">
      <c r="A227" s="299" t="s">
        <v>817</v>
      </c>
      <c r="B227" s="182" t="s">
        <v>818</v>
      </c>
      <c r="C227" s="193"/>
      <c r="D227" s="177"/>
      <c r="E227" s="193"/>
      <c r="F227" s="177"/>
      <c r="G227" s="177"/>
      <c r="H227" s="177"/>
      <c r="I227" s="177"/>
      <c r="J227" s="177"/>
      <c r="K227" s="177"/>
      <c r="L227" s="177"/>
      <c r="M227" s="177"/>
      <c r="N227" s="177"/>
      <c r="O227" s="177"/>
      <c r="P227" s="177"/>
      <c r="Q227" s="177"/>
      <c r="R227" s="177"/>
      <c r="S227" s="452">
        <v>0</v>
      </c>
      <c r="T227" s="177">
        <v>0</v>
      </c>
      <c r="U227" s="416">
        <v>0</v>
      </c>
      <c r="V227" s="416">
        <v>0</v>
      </c>
      <c r="W227" s="452">
        <v>0</v>
      </c>
      <c r="X227" s="177"/>
    </row>
    <row r="228" spans="1:24" outlineLevel="2">
      <c r="A228" s="299" t="s">
        <v>819</v>
      </c>
      <c r="B228" s="182" t="s">
        <v>820</v>
      </c>
      <c r="C228" s="193"/>
      <c r="D228" s="177"/>
      <c r="E228" s="193"/>
      <c r="F228" s="177"/>
      <c r="G228" s="177"/>
      <c r="H228" s="177"/>
      <c r="I228" s="177"/>
      <c r="J228" s="177"/>
      <c r="K228" s="177"/>
      <c r="L228" s="177"/>
      <c r="M228" s="177"/>
      <c r="N228" s="177"/>
      <c r="O228" s="177"/>
      <c r="P228" s="177"/>
      <c r="Q228" s="177"/>
      <c r="R228" s="177"/>
      <c r="S228" s="452">
        <v>0</v>
      </c>
      <c r="T228" s="177">
        <v>0</v>
      </c>
      <c r="U228" s="416">
        <v>0</v>
      </c>
      <c r="V228" s="416">
        <v>0</v>
      </c>
      <c r="W228" s="452">
        <v>0</v>
      </c>
      <c r="X228" s="177"/>
    </row>
    <row r="229" spans="1:24" outlineLevel="2">
      <c r="A229" s="299" t="s">
        <v>821</v>
      </c>
      <c r="B229" s="182" t="s">
        <v>504</v>
      </c>
      <c r="C229" s="193"/>
      <c r="D229" s="177"/>
      <c r="E229" s="193"/>
      <c r="F229" s="177"/>
      <c r="G229" s="177"/>
      <c r="H229" s="177"/>
      <c r="I229" s="177"/>
      <c r="J229" s="177"/>
      <c r="K229" s="177"/>
      <c r="L229" s="177"/>
      <c r="M229" s="177"/>
      <c r="N229" s="177"/>
      <c r="O229" s="177"/>
      <c r="P229" s="177"/>
      <c r="Q229" s="177"/>
      <c r="R229" s="177"/>
      <c r="S229" s="452">
        <v>0</v>
      </c>
      <c r="T229" s="177">
        <v>0</v>
      </c>
      <c r="U229" s="416">
        <v>0</v>
      </c>
      <c r="V229" s="416">
        <v>0</v>
      </c>
      <c r="W229" s="452">
        <v>0</v>
      </c>
      <c r="X229" s="177"/>
    </row>
    <row r="230" spans="1:24" s="295" customFormat="1" outlineLevel="1">
      <c r="A230" s="300">
        <v>6</v>
      </c>
      <c r="B230" s="301" t="s">
        <v>822</v>
      </c>
      <c r="C230" s="207">
        <v>165</v>
      </c>
      <c r="D230" s="207"/>
      <c r="E230" s="207"/>
      <c r="F230" s="207"/>
      <c r="G230" s="207"/>
      <c r="H230" s="207">
        <f t="shared" si="203"/>
        <v>0</v>
      </c>
      <c r="I230" s="207">
        <v>0</v>
      </c>
      <c r="J230" s="207">
        <f t="shared" si="205"/>
        <v>0</v>
      </c>
      <c r="K230" s="207">
        <v>0</v>
      </c>
      <c r="L230" s="207"/>
      <c r="M230" s="207"/>
      <c r="N230" s="207"/>
      <c r="O230" s="207">
        <v>12</v>
      </c>
      <c r="P230" s="207"/>
      <c r="Q230" s="207">
        <v>147</v>
      </c>
      <c r="R230" s="207"/>
      <c r="S230" s="458">
        <v>19</v>
      </c>
      <c r="T230" s="207">
        <v>0</v>
      </c>
      <c r="U230" s="207">
        <v>0</v>
      </c>
      <c r="V230" s="207">
        <v>0</v>
      </c>
      <c r="W230" s="458">
        <v>0</v>
      </c>
      <c r="X230" s="207"/>
    </row>
    <row r="231" spans="1:24" s="295" customFormat="1" outlineLevel="1" collapsed="1">
      <c r="A231" s="300">
        <v>7</v>
      </c>
      <c r="B231" s="301" t="s">
        <v>823</v>
      </c>
      <c r="C231" s="207"/>
      <c r="D231" s="207"/>
      <c r="E231" s="207"/>
      <c r="F231" s="207"/>
      <c r="G231" s="207"/>
      <c r="H231" s="207">
        <f t="shared" si="203"/>
        <v>0</v>
      </c>
      <c r="I231" s="207">
        <v>0</v>
      </c>
      <c r="J231" s="207">
        <f t="shared" si="205"/>
        <v>0</v>
      </c>
      <c r="K231" s="207">
        <v>0</v>
      </c>
      <c r="L231" s="207"/>
      <c r="M231" s="207"/>
      <c r="N231" s="207"/>
      <c r="O231" s="207"/>
      <c r="P231" s="207"/>
      <c r="Q231" s="207"/>
      <c r="R231" s="207"/>
      <c r="S231" s="458">
        <v>0</v>
      </c>
      <c r="T231" s="207">
        <v>0</v>
      </c>
      <c r="U231" s="207">
        <v>0</v>
      </c>
      <c r="V231" s="207">
        <v>0</v>
      </c>
      <c r="W231" s="458">
        <v>0</v>
      </c>
      <c r="X231" s="207"/>
    </row>
    <row r="232" spans="1:24" s="295" customFormat="1" outlineLevel="1" collapsed="1">
      <c r="A232" s="300">
        <v>8</v>
      </c>
      <c r="B232" s="301" t="s">
        <v>824</v>
      </c>
      <c r="C232" s="208">
        <f>SUM(C233:C239)</f>
        <v>59262</v>
      </c>
      <c r="D232" s="208">
        <f>SUM(D233:D239)</f>
        <v>5400</v>
      </c>
      <c r="E232" s="208">
        <f>SUM(E233:E239)</f>
        <v>11737</v>
      </c>
      <c r="F232" s="208">
        <f>SUM(F233:F239)</f>
        <v>2460</v>
      </c>
      <c r="G232" s="208">
        <f>SUM(G233:G239)</f>
        <v>2330</v>
      </c>
      <c r="H232" s="208">
        <f t="shared" si="203"/>
        <v>-2940</v>
      </c>
      <c r="I232" s="208">
        <f t="shared" si="204"/>
        <v>0.45555555555555555</v>
      </c>
      <c r="J232" s="208">
        <f t="shared" si="205"/>
        <v>-9277</v>
      </c>
      <c r="K232" s="208">
        <f t="shared" si="206"/>
        <v>0.20959359291130614</v>
      </c>
      <c r="L232" s="208">
        <f t="shared" ref="L232:P232" si="220">SUM(L233:L239)</f>
        <v>243</v>
      </c>
      <c r="M232" s="208">
        <f t="shared" si="220"/>
        <v>728</v>
      </c>
      <c r="N232" s="208">
        <f t="shared" si="220"/>
        <v>1343</v>
      </c>
      <c r="O232" s="208">
        <f t="shared" ref="O232" si="221">SUM(O233:O239)</f>
        <v>3250</v>
      </c>
      <c r="P232" s="208">
        <f t="shared" si="220"/>
        <v>119412</v>
      </c>
      <c r="Q232" s="208">
        <v>11480</v>
      </c>
      <c r="R232" s="208">
        <f t="shared" ref="R232:X232" si="222">SUM(R233:R239)</f>
        <v>119412</v>
      </c>
      <c r="S232" s="208">
        <f t="shared" si="222"/>
        <v>132818</v>
      </c>
      <c r="T232" s="208">
        <f t="shared" si="222"/>
        <v>3038</v>
      </c>
      <c r="U232" s="208">
        <v>639</v>
      </c>
      <c r="V232" s="208">
        <v>1279</v>
      </c>
      <c r="W232" s="208">
        <v>1921</v>
      </c>
      <c r="X232" s="208">
        <f t="shared" si="222"/>
        <v>3251</v>
      </c>
    </row>
    <row r="233" spans="1:24" outlineLevel="2">
      <c r="A233" s="299" t="s">
        <v>825</v>
      </c>
      <c r="B233" s="182" t="s">
        <v>826</v>
      </c>
      <c r="C233" s="118">
        <v>1074</v>
      </c>
      <c r="D233" s="118"/>
      <c r="E233" s="118">
        <v>3035</v>
      </c>
      <c r="F233" s="118"/>
      <c r="G233" s="118"/>
      <c r="H233" s="119"/>
      <c r="I233" s="119"/>
      <c r="J233" s="119"/>
      <c r="K233" s="119"/>
      <c r="L233" s="119"/>
      <c r="M233" s="119"/>
      <c r="N233" s="119"/>
      <c r="O233" s="119">
        <v>1427</v>
      </c>
      <c r="P233" s="119">
        <v>117659</v>
      </c>
      <c r="Q233" s="119">
        <v>5421</v>
      </c>
      <c r="R233" s="119">
        <v>117659</v>
      </c>
      <c r="S233" s="460">
        <v>131065</v>
      </c>
      <c r="T233" s="119">
        <v>1285</v>
      </c>
      <c r="U233" s="416">
        <v>225</v>
      </c>
      <c r="V233" s="416">
        <v>450</v>
      </c>
      <c r="W233" s="460">
        <v>675</v>
      </c>
      <c r="X233" s="119"/>
    </row>
    <row r="234" spans="1:24" outlineLevel="2">
      <c r="A234" s="299" t="s">
        <v>827</v>
      </c>
      <c r="B234" s="182" t="s">
        <v>828</v>
      </c>
      <c r="C234" s="118">
        <v>18</v>
      </c>
      <c r="D234" s="118"/>
      <c r="E234" s="118">
        <v>4854</v>
      </c>
      <c r="F234" s="118"/>
      <c r="G234" s="118"/>
      <c r="H234" s="119"/>
      <c r="I234" s="119"/>
      <c r="J234" s="119"/>
      <c r="K234" s="119"/>
      <c r="L234" s="119"/>
      <c r="M234" s="119"/>
      <c r="N234" s="119"/>
      <c r="O234" s="119"/>
      <c r="P234" s="119"/>
      <c r="Q234" s="119"/>
      <c r="R234" s="119"/>
      <c r="S234" s="460">
        <v>0</v>
      </c>
      <c r="T234" s="119">
        <v>0</v>
      </c>
      <c r="U234" s="416">
        <v>0</v>
      </c>
      <c r="V234" s="416">
        <v>0</v>
      </c>
      <c r="W234" s="460">
        <v>0</v>
      </c>
      <c r="X234" s="119"/>
    </row>
    <row r="235" spans="1:24" ht="15.75" customHeight="1" outlineLevel="2">
      <c r="A235" s="299" t="s">
        <v>829</v>
      </c>
      <c r="B235" s="182" t="s">
        <v>830</v>
      </c>
      <c r="C235" s="118"/>
      <c r="D235" s="118"/>
      <c r="E235" s="118"/>
      <c r="F235" s="118"/>
      <c r="G235" s="118"/>
      <c r="H235" s="119"/>
      <c r="I235" s="119"/>
      <c r="J235" s="119"/>
      <c r="K235" s="119"/>
      <c r="L235" s="119"/>
      <c r="M235" s="119"/>
      <c r="N235" s="119"/>
      <c r="O235" s="119"/>
      <c r="P235" s="119"/>
      <c r="Q235" s="119"/>
      <c r="R235" s="119"/>
      <c r="S235" s="460">
        <v>0</v>
      </c>
      <c r="T235" s="119">
        <v>0</v>
      </c>
      <c r="U235" s="416">
        <v>0</v>
      </c>
      <c r="V235" s="416">
        <v>0</v>
      </c>
      <c r="W235" s="460">
        <v>0</v>
      </c>
      <c r="X235" s="119"/>
    </row>
    <row r="236" spans="1:24" outlineLevel="2">
      <c r="A236" s="299" t="s">
        <v>831</v>
      </c>
      <c r="B236" s="182" t="s">
        <v>832</v>
      </c>
      <c r="C236" s="118"/>
      <c r="D236" s="118"/>
      <c r="E236" s="118"/>
      <c r="F236" s="118"/>
      <c r="G236" s="118"/>
      <c r="H236" s="119"/>
      <c r="I236" s="119"/>
      <c r="J236" s="119"/>
      <c r="K236" s="119"/>
      <c r="L236" s="119"/>
      <c r="M236" s="119"/>
      <c r="N236" s="119"/>
      <c r="O236" s="119"/>
      <c r="P236" s="119"/>
      <c r="Q236" s="119"/>
      <c r="R236" s="119"/>
      <c r="S236" s="460">
        <v>0</v>
      </c>
      <c r="T236" s="119">
        <v>0</v>
      </c>
      <c r="U236" s="416">
        <v>0</v>
      </c>
      <c r="V236" s="416">
        <v>0</v>
      </c>
      <c r="W236" s="460">
        <v>0</v>
      </c>
      <c r="X236" s="119"/>
    </row>
    <row r="237" spans="1:24" outlineLevel="2">
      <c r="A237" s="299" t="s">
        <v>833</v>
      </c>
      <c r="B237" s="182" t="s">
        <v>834</v>
      </c>
      <c r="C237" s="118"/>
      <c r="D237" s="118"/>
      <c r="E237" s="118"/>
      <c r="F237" s="118"/>
      <c r="G237" s="118"/>
      <c r="H237" s="119"/>
      <c r="I237" s="119"/>
      <c r="J237" s="119"/>
      <c r="K237" s="119"/>
      <c r="L237" s="119"/>
      <c r="M237" s="119"/>
      <c r="N237" s="119"/>
      <c r="O237" s="119"/>
      <c r="P237" s="119"/>
      <c r="Q237" s="119"/>
      <c r="R237" s="119"/>
      <c r="S237" s="460">
        <v>0</v>
      </c>
      <c r="T237" s="119">
        <v>0</v>
      </c>
      <c r="U237" s="416">
        <v>0</v>
      </c>
      <c r="V237" s="416">
        <v>0</v>
      </c>
      <c r="W237" s="460">
        <v>0</v>
      </c>
      <c r="X237" s="119"/>
    </row>
    <row r="238" spans="1:24" outlineLevel="2">
      <c r="A238" s="299" t="s">
        <v>835</v>
      </c>
      <c r="B238" s="182" t="s">
        <v>836</v>
      </c>
      <c r="C238" s="118"/>
      <c r="D238" s="118"/>
      <c r="E238" s="118"/>
      <c r="F238" s="118"/>
      <c r="G238" s="118"/>
      <c r="H238" s="119"/>
      <c r="I238" s="119"/>
      <c r="J238" s="119"/>
      <c r="K238" s="119"/>
      <c r="L238" s="119"/>
      <c r="M238" s="119"/>
      <c r="N238" s="119"/>
      <c r="O238" s="119"/>
      <c r="P238" s="119"/>
      <c r="Q238" s="119"/>
      <c r="R238" s="119"/>
      <c r="S238" s="460">
        <v>0</v>
      </c>
      <c r="T238" s="119">
        <v>0</v>
      </c>
      <c r="U238" s="416">
        <v>0</v>
      </c>
      <c r="V238" s="416">
        <v>0</v>
      </c>
      <c r="W238" s="460">
        <v>0</v>
      </c>
      <c r="X238" s="119"/>
    </row>
    <row r="239" spans="1:24" outlineLevel="2">
      <c r="A239" s="299" t="s">
        <v>837</v>
      </c>
      <c r="B239" s="182" t="s">
        <v>838</v>
      </c>
      <c r="C239" s="118">
        <v>58170</v>
      </c>
      <c r="D239" s="118">
        <v>5400</v>
      </c>
      <c r="E239" s="118">
        <v>3848</v>
      </c>
      <c r="F239" s="118">
        <v>2460</v>
      </c>
      <c r="G239" s="118">
        <v>2330</v>
      </c>
      <c r="H239" s="117">
        <f>F239-D239</f>
        <v>-2940</v>
      </c>
      <c r="I239" s="287">
        <f>F239/D239</f>
        <v>0.45555555555555555</v>
      </c>
      <c r="J239" s="117">
        <f>F239-E239</f>
        <v>-1388</v>
      </c>
      <c r="K239" s="287">
        <f>F239/E239</f>
        <v>0.63929313929313925</v>
      </c>
      <c r="L239" s="119">
        <v>243</v>
      </c>
      <c r="M239" s="119">
        <v>728</v>
      </c>
      <c r="N239" s="119">
        <v>1343</v>
      </c>
      <c r="O239" s="116">
        <v>1823</v>
      </c>
      <c r="P239" s="116">
        <v>1753</v>
      </c>
      <c r="Q239" s="116">
        <v>6059</v>
      </c>
      <c r="R239" s="116">
        <v>1753</v>
      </c>
      <c r="S239" s="456">
        <v>1753</v>
      </c>
      <c r="T239" s="116">
        <v>1753</v>
      </c>
      <c r="U239" s="416">
        <v>414</v>
      </c>
      <c r="V239" s="416">
        <v>829</v>
      </c>
      <c r="W239" s="456">
        <v>1246</v>
      </c>
      <c r="X239" s="116">
        <v>3251</v>
      </c>
    </row>
    <row r="240" spans="1:24" s="295" customFormat="1" outlineLevel="1">
      <c r="A240" s="300">
        <v>9</v>
      </c>
      <c r="B240" s="301" t="s">
        <v>839</v>
      </c>
      <c r="C240" s="208">
        <f>SUM(C241:C243)</f>
        <v>0</v>
      </c>
      <c r="D240" s="208">
        <f t="shared" ref="D240" si="223">SUM(D241:D243)</f>
        <v>0</v>
      </c>
      <c r="E240" s="208">
        <f>SUM(E241:E243)</f>
        <v>0</v>
      </c>
      <c r="F240" s="208">
        <f t="shared" ref="F240:G240" si="224">SUM(F241:F243)</f>
        <v>0</v>
      </c>
      <c r="G240" s="208">
        <f t="shared" si="224"/>
        <v>0</v>
      </c>
      <c r="H240" s="208">
        <f t="shared" si="203"/>
        <v>0</v>
      </c>
      <c r="I240" s="208">
        <v>0</v>
      </c>
      <c r="J240" s="208">
        <f t="shared" si="205"/>
        <v>0</v>
      </c>
      <c r="K240" s="208">
        <v>0</v>
      </c>
      <c r="L240" s="208">
        <f t="shared" ref="L240:P240" si="225">SUM(L241:L243)</f>
        <v>0</v>
      </c>
      <c r="M240" s="208">
        <f t="shared" si="225"/>
        <v>0</v>
      </c>
      <c r="N240" s="208">
        <f t="shared" si="225"/>
        <v>0</v>
      </c>
      <c r="O240" s="208">
        <f t="shared" ref="O240" si="226">SUM(O241:O243)</f>
        <v>0</v>
      </c>
      <c r="P240" s="208">
        <f t="shared" si="225"/>
        <v>0</v>
      </c>
      <c r="Q240" s="208">
        <v>0</v>
      </c>
      <c r="R240" s="208">
        <f t="shared" ref="R240" si="227">SUM(R241:R243)</f>
        <v>0</v>
      </c>
      <c r="S240" s="459">
        <v>0</v>
      </c>
      <c r="T240" s="208">
        <v>0</v>
      </c>
      <c r="U240" s="208">
        <v>0</v>
      </c>
      <c r="V240" s="208">
        <v>0</v>
      </c>
      <c r="W240" s="459">
        <v>0</v>
      </c>
      <c r="X240" s="208">
        <f t="shared" ref="X240" si="228">SUM(X241:X243)</f>
        <v>0</v>
      </c>
    </row>
    <row r="241" spans="1:24" outlineLevel="2">
      <c r="A241" s="299" t="s">
        <v>840</v>
      </c>
      <c r="B241" s="182" t="s">
        <v>841</v>
      </c>
      <c r="C241" s="177"/>
      <c r="D241" s="177"/>
      <c r="E241" s="177"/>
      <c r="F241" s="177"/>
      <c r="G241" s="177"/>
      <c r="H241" s="177"/>
      <c r="I241" s="177"/>
      <c r="J241" s="177"/>
      <c r="K241" s="177"/>
      <c r="L241" s="177"/>
      <c r="M241" s="177"/>
      <c r="N241" s="177"/>
      <c r="O241" s="177"/>
      <c r="P241" s="177"/>
      <c r="Q241" s="177"/>
      <c r="R241" s="177"/>
      <c r="S241" s="452">
        <v>0</v>
      </c>
      <c r="T241" s="177">
        <v>0</v>
      </c>
      <c r="U241" s="416">
        <v>0</v>
      </c>
      <c r="V241" s="416">
        <v>0</v>
      </c>
      <c r="W241" s="452">
        <v>0</v>
      </c>
      <c r="X241" s="177"/>
    </row>
    <row r="242" spans="1:24" outlineLevel="2">
      <c r="A242" s="299" t="s">
        <v>842</v>
      </c>
      <c r="B242" s="182" t="s">
        <v>843</v>
      </c>
      <c r="C242" s="177"/>
      <c r="D242" s="177"/>
      <c r="E242" s="177"/>
      <c r="F242" s="177"/>
      <c r="G242" s="177"/>
      <c r="H242" s="177"/>
      <c r="I242" s="177"/>
      <c r="J242" s="177"/>
      <c r="K242" s="177"/>
      <c r="L242" s="177"/>
      <c r="M242" s="177"/>
      <c r="N242" s="177"/>
      <c r="O242" s="177"/>
      <c r="P242" s="177"/>
      <c r="Q242" s="177"/>
      <c r="R242" s="177"/>
      <c r="S242" s="452">
        <v>0</v>
      </c>
      <c r="T242" s="177">
        <v>0</v>
      </c>
      <c r="U242" s="416">
        <v>0</v>
      </c>
      <c r="V242" s="416">
        <v>0</v>
      </c>
      <c r="W242" s="452">
        <v>0</v>
      </c>
      <c r="X242" s="177"/>
    </row>
    <row r="243" spans="1:24" ht="31.5" outlineLevel="2">
      <c r="A243" s="299" t="s">
        <v>844</v>
      </c>
      <c r="B243" s="182" t="s">
        <v>845</v>
      </c>
      <c r="C243" s="177"/>
      <c r="D243" s="177"/>
      <c r="E243" s="177"/>
      <c r="F243" s="177"/>
      <c r="G243" s="177"/>
      <c r="H243" s="177"/>
      <c r="I243" s="177"/>
      <c r="J243" s="177"/>
      <c r="K243" s="177"/>
      <c r="L243" s="177"/>
      <c r="M243" s="177"/>
      <c r="N243" s="177"/>
      <c r="O243" s="177"/>
      <c r="P243" s="177"/>
      <c r="Q243" s="177"/>
      <c r="R243" s="177"/>
      <c r="S243" s="452">
        <v>0</v>
      </c>
      <c r="T243" s="177">
        <v>0</v>
      </c>
      <c r="U243" s="416">
        <v>0</v>
      </c>
      <c r="V243" s="416">
        <v>0</v>
      </c>
      <c r="W243" s="452">
        <v>0</v>
      </c>
      <c r="X243" s="177"/>
    </row>
    <row r="244" spans="1:24" s="295" customFormat="1" outlineLevel="1">
      <c r="A244" s="300">
        <v>10</v>
      </c>
      <c r="B244" s="301" t="s">
        <v>846</v>
      </c>
      <c r="C244" s="207"/>
      <c r="D244" s="207"/>
      <c r="E244" s="207"/>
      <c r="F244" s="207"/>
      <c r="G244" s="207"/>
      <c r="H244" s="207">
        <f t="shared" si="203"/>
        <v>0</v>
      </c>
      <c r="I244" s="207">
        <v>0</v>
      </c>
      <c r="J244" s="207">
        <f t="shared" si="205"/>
        <v>0</v>
      </c>
      <c r="K244" s="207">
        <v>0</v>
      </c>
      <c r="L244" s="207"/>
      <c r="M244" s="207"/>
      <c r="N244" s="207"/>
      <c r="O244" s="207"/>
      <c r="P244" s="207"/>
      <c r="Q244" s="207"/>
      <c r="R244" s="207"/>
      <c r="S244" s="458">
        <v>0</v>
      </c>
      <c r="T244" s="207">
        <v>0</v>
      </c>
      <c r="U244" s="207">
        <v>0</v>
      </c>
      <c r="V244" s="207">
        <v>0</v>
      </c>
      <c r="W244" s="458">
        <v>0</v>
      </c>
      <c r="X244" s="207"/>
    </row>
    <row r="245" spans="1:24" s="295" customFormat="1" outlineLevel="1">
      <c r="A245" s="300">
        <v>11</v>
      </c>
      <c r="B245" s="301" t="s">
        <v>430</v>
      </c>
      <c r="C245" s="207">
        <v>59</v>
      </c>
      <c r="D245" s="207"/>
      <c r="E245" s="207"/>
      <c r="F245" s="207"/>
      <c r="G245" s="207"/>
      <c r="H245" s="207">
        <f t="shared" si="203"/>
        <v>0</v>
      </c>
      <c r="I245" s="207">
        <v>0</v>
      </c>
      <c r="J245" s="207">
        <f t="shared" si="205"/>
        <v>0</v>
      </c>
      <c r="K245" s="207">
        <v>0</v>
      </c>
      <c r="L245" s="207"/>
      <c r="M245" s="207"/>
      <c r="N245" s="207"/>
      <c r="O245" s="207">
        <v>214</v>
      </c>
      <c r="P245" s="207"/>
      <c r="Q245" s="207">
        <v>163</v>
      </c>
      <c r="R245" s="207"/>
      <c r="S245" s="458">
        <v>0</v>
      </c>
      <c r="T245" s="207">
        <v>0</v>
      </c>
      <c r="U245" s="207">
        <v>0</v>
      </c>
      <c r="V245" s="207">
        <v>0</v>
      </c>
      <c r="W245" s="458">
        <v>0</v>
      </c>
      <c r="X245" s="207"/>
    </row>
    <row r="246" spans="1:24" s="295" customFormat="1" outlineLevel="1" collapsed="1">
      <c r="A246" s="300">
        <v>12</v>
      </c>
      <c r="B246" s="301" t="s">
        <v>847</v>
      </c>
      <c r="C246" s="208">
        <f>SUM(C247:C251)</f>
        <v>710</v>
      </c>
      <c r="D246" s="208">
        <f t="shared" ref="D246" si="229">SUM(D247:D251)</f>
        <v>5760</v>
      </c>
      <c r="E246" s="208">
        <f>SUM(E247:E251)</f>
        <v>710</v>
      </c>
      <c r="F246" s="208">
        <f t="shared" ref="F246:G246" si="230">SUM(F247:F251)</f>
        <v>17210</v>
      </c>
      <c r="G246" s="208">
        <f t="shared" si="230"/>
        <v>750</v>
      </c>
      <c r="H246" s="208">
        <f t="shared" si="203"/>
        <v>11450</v>
      </c>
      <c r="I246" s="208">
        <f t="shared" si="204"/>
        <v>2.9878472222222223</v>
      </c>
      <c r="J246" s="208">
        <f t="shared" si="205"/>
        <v>16500</v>
      </c>
      <c r="K246" s="208">
        <f t="shared" si="206"/>
        <v>24.239436619718308</v>
      </c>
      <c r="L246" s="208">
        <f t="shared" ref="L246:P246" si="231">SUM(L247:L251)</f>
        <v>0</v>
      </c>
      <c r="M246" s="208">
        <f t="shared" si="231"/>
        <v>0</v>
      </c>
      <c r="N246" s="208">
        <f t="shared" si="231"/>
        <v>750</v>
      </c>
      <c r="O246" s="208">
        <f t="shared" ref="O246" si="232">SUM(O247:O251)</f>
        <v>1460</v>
      </c>
      <c r="P246" s="208">
        <f t="shared" si="231"/>
        <v>4460</v>
      </c>
      <c r="Q246" s="208">
        <v>2474</v>
      </c>
      <c r="R246" s="208">
        <f t="shared" ref="R246:X246" si="233">SUM(R247:R251)</f>
        <v>5560</v>
      </c>
      <c r="S246" s="208">
        <f t="shared" si="233"/>
        <v>5560</v>
      </c>
      <c r="T246" s="208">
        <f t="shared" si="233"/>
        <v>8501</v>
      </c>
      <c r="U246" s="208">
        <v>1500</v>
      </c>
      <c r="V246" s="208">
        <v>2000</v>
      </c>
      <c r="W246" s="208">
        <v>2000</v>
      </c>
      <c r="X246" s="208">
        <f t="shared" si="233"/>
        <v>5450</v>
      </c>
    </row>
    <row r="247" spans="1:24" ht="15.75" customHeight="1" outlineLevel="2">
      <c r="A247" s="299" t="s">
        <v>848</v>
      </c>
      <c r="B247" s="182" t="s">
        <v>849</v>
      </c>
      <c r="C247" s="193"/>
      <c r="D247" s="177"/>
      <c r="E247" s="193"/>
      <c r="F247" s="177"/>
      <c r="G247" s="177"/>
      <c r="H247" s="177"/>
      <c r="I247" s="177"/>
      <c r="J247" s="177"/>
      <c r="K247" s="177"/>
      <c r="L247" s="177"/>
      <c r="M247" s="177"/>
      <c r="N247" s="177"/>
      <c r="O247" s="177"/>
      <c r="P247" s="177"/>
      <c r="Q247" s="177"/>
      <c r="R247" s="177"/>
      <c r="S247" s="452"/>
      <c r="T247" s="177"/>
      <c r="U247" s="416">
        <v>0</v>
      </c>
      <c r="V247" s="416">
        <v>0</v>
      </c>
      <c r="W247" s="452">
        <v>0</v>
      </c>
      <c r="X247" s="177"/>
    </row>
    <row r="248" spans="1:24" ht="31.5" outlineLevel="2">
      <c r="A248" s="299" t="s">
        <v>850</v>
      </c>
      <c r="B248" s="182" t="s">
        <v>851</v>
      </c>
      <c r="C248" s="177"/>
      <c r="D248" s="177"/>
      <c r="E248" s="177"/>
      <c r="F248" s="177"/>
      <c r="G248" s="177"/>
      <c r="H248" s="177"/>
      <c r="I248" s="177"/>
      <c r="J248" s="177"/>
      <c r="K248" s="177"/>
      <c r="L248" s="177"/>
      <c r="M248" s="177"/>
      <c r="N248" s="177"/>
      <c r="O248" s="177"/>
      <c r="P248" s="177"/>
      <c r="Q248" s="177"/>
      <c r="R248" s="177"/>
      <c r="S248" s="452">
        <v>4060</v>
      </c>
      <c r="T248" s="177">
        <v>7001</v>
      </c>
      <c r="U248" s="416">
        <v>1500</v>
      </c>
      <c r="V248" s="416">
        <v>2000</v>
      </c>
      <c r="W248" s="452">
        <v>2000</v>
      </c>
      <c r="X248" s="177"/>
    </row>
    <row r="249" spans="1:24" outlineLevel="2">
      <c r="A249" s="299" t="s">
        <v>852</v>
      </c>
      <c r="B249" s="182" t="s">
        <v>853</v>
      </c>
      <c r="C249" s="177"/>
      <c r="D249" s="177"/>
      <c r="E249" s="177"/>
      <c r="F249" s="177"/>
      <c r="G249" s="177"/>
      <c r="H249" s="177"/>
      <c r="I249" s="177"/>
      <c r="J249" s="177"/>
      <c r="K249" s="177"/>
      <c r="L249" s="177"/>
      <c r="M249" s="177"/>
      <c r="N249" s="177"/>
      <c r="O249" s="177"/>
      <c r="P249" s="177"/>
      <c r="Q249" s="177"/>
      <c r="R249" s="177"/>
      <c r="S249" s="452">
        <v>0</v>
      </c>
      <c r="T249" s="177">
        <v>0</v>
      </c>
      <c r="U249" s="416">
        <v>0</v>
      </c>
      <c r="V249" s="416">
        <v>0</v>
      </c>
      <c r="W249" s="452">
        <v>0</v>
      </c>
      <c r="X249" s="177"/>
    </row>
    <row r="250" spans="1:24" outlineLevel="2">
      <c r="A250" s="299" t="s">
        <v>854</v>
      </c>
      <c r="B250" s="182" t="s">
        <v>855</v>
      </c>
      <c r="C250" s="177"/>
      <c r="D250" s="177"/>
      <c r="E250" s="177"/>
      <c r="F250" s="177"/>
      <c r="G250" s="177"/>
      <c r="H250" s="177"/>
      <c r="I250" s="177"/>
      <c r="J250" s="177"/>
      <c r="K250" s="177"/>
      <c r="L250" s="177"/>
      <c r="M250" s="177"/>
      <c r="N250" s="177"/>
      <c r="O250" s="177"/>
      <c r="P250" s="177"/>
      <c r="Q250" s="177"/>
      <c r="R250" s="177"/>
      <c r="S250" s="452">
        <v>0</v>
      </c>
      <c r="T250" s="177">
        <v>0</v>
      </c>
      <c r="U250" s="416">
        <v>0</v>
      </c>
      <c r="V250" s="416">
        <v>0</v>
      </c>
      <c r="W250" s="452">
        <v>0</v>
      </c>
      <c r="X250" s="177"/>
    </row>
    <row r="251" spans="1:24" outlineLevel="2">
      <c r="A251" s="299" t="s">
        <v>856</v>
      </c>
      <c r="B251" s="182" t="s">
        <v>504</v>
      </c>
      <c r="C251" s="119">
        <v>710</v>
      </c>
      <c r="D251" s="119">
        <v>5760</v>
      </c>
      <c r="E251" s="119">
        <v>710</v>
      </c>
      <c r="F251" s="119">
        <v>17210</v>
      </c>
      <c r="G251" s="119">
        <v>750</v>
      </c>
      <c r="H251" s="117">
        <f>F251-D251</f>
        <v>11450</v>
      </c>
      <c r="I251" s="287">
        <f>F251/D251</f>
        <v>2.9878472222222223</v>
      </c>
      <c r="J251" s="117">
        <f>F251-E251</f>
        <v>16500</v>
      </c>
      <c r="K251" s="287">
        <f>F251/E251</f>
        <v>24.239436619718308</v>
      </c>
      <c r="L251" s="119"/>
      <c r="M251" s="119"/>
      <c r="N251" s="119">
        <v>750</v>
      </c>
      <c r="O251" s="116">
        <v>1460</v>
      </c>
      <c r="P251" s="116">
        <v>4460</v>
      </c>
      <c r="Q251" s="116">
        <v>2474</v>
      </c>
      <c r="R251" s="116">
        <v>5560</v>
      </c>
      <c r="S251" s="456">
        <v>1500</v>
      </c>
      <c r="T251" s="116">
        <v>1500</v>
      </c>
      <c r="U251" s="416">
        <v>0</v>
      </c>
      <c r="V251" s="416">
        <v>0</v>
      </c>
      <c r="W251" s="456">
        <v>0</v>
      </c>
      <c r="X251" s="116">
        <v>5450</v>
      </c>
    </row>
    <row r="252" spans="1:24" s="295" customFormat="1" ht="31.5" outlineLevel="1">
      <c r="A252" s="300">
        <v>13</v>
      </c>
      <c r="B252" s="301" t="s">
        <v>857</v>
      </c>
      <c r="C252" s="207"/>
      <c r="D252" s="207"/>
      <c r="E252" s="207"/>
      <c r="F252" s="207"/>
      <c r="G252" s="207"/>
      <c r="H252" s="207">
        <f t="shared" si="203"/>
        <v>0</v>
      </c>
      <c r="I252" s="207" t="e">
        <f t="shared" si="204"/>
        <v>#DIV/0!</v>
      </c>
      <c r="J252" s="207">
        <f t="shared" si="205"/>
        <v>0</v>
      </c>
      <c r="K252" s="207" t="e">
        <f t="shared" si="206"/>
        <v>#DIV/0!</v>
      </c>
      <c r="L252" s="207"/>
      <c r="M252" s="207"/>
      <c r="N252" s="207"/>
      <c r="O252" s="207"/>
      <c r="P252" s="207"/>
      <c r="Q252" s="207"/>
      <c r="R252" s="207"/>
      <c r="S252" s="458">
        <v>0</v>
      </c>
      <c r="T252" s="207">
        <v>0</v>
      </c>
      <c r="U252" s="207">
        <v>0</v>
      </c>
      <c r="V252" s="207">
        <v>0</v>
      </c>
      <c r="W252" s="458">
        <v>0</v>
      </c>
      <c r="X252" s="207"/>
    </row>
    <row r="253" spans="1:24" s="295" customFormat="1" outlineLevel="1" collapsed="1">
      <c r="A253" s="300">
        <v>14</v>
      </c>
      <c r="B253" s="301" t="s">
        <v>858</v>
      </c>
      <c r="C253" s="208">
        <f>SUM(C254:C259)</f>
        <v>1815</v>
      </c>
      <c r="D253" s="208">
        <f>SUM(D254:D259)</f>
        <v>5400</v>
      </c>
      <c r="E253" s="208">
        <f>SUM(E254:E259)</f>
        <v>3671</v>
      </c>
      <c r="F253" s="208">
        <f>SUM(F254:F259)</f>
        <v>2460</v>
      </c>
      <c r="G253" s="208">
        <f>SUM(G254:G259)</f>
        <v>2330</v>
      </c>
      <c r="H253" s="208">
        <f t="shared" si="203"/>
        <v>-2940</v>
      </c>
      <c r="I253" s="208">
        <f t="shared" si="204"/>
        <v>0.45555555555555555</v>
      </c>
      <c r="J253" s="208">
        <f t="shared" si="205"/>
        <v>-1211</v>
      </c>
      <c r="K253" s="208">
        <f t="shared" si="206"/>
        <v>0.6701171342958322</v>
      </c>
      <c r="L253" s="208">
        <f t="shared" ref="L253:P253" si="234">SUM(L254:L259)</f>
        <v>242</v>
      </c>
      <c r="M253" s="208">
        <f t="shared" si="234"/>
        <v>1481</v>
      </c>
      <c r="N253" s="208">
        <f t="shared" si="234"/>
        <v>1946</v>
      </c>
      <c r="O253" s="208">
        <f t="shared" ref="O253" si="235">SUM(O254:O259)</f>
        <v>5040</v>
      </c>
      <c r="P253" s="208">
        <f t="shared" si="234"/>
        <v>119412</v>
      </c>
      <c r="Q253" s="208">
        <v>4103</v>
      </c>
      <c r="R253" s="208">
        <f t="shared" ref="R253:X253" si="236">SUM(R254:R259)</f>
        <v>119412</v>
      </c>
      <c r="S253" s="208">
        <f t="shared" si="236"/>
        <v>119456</v>
      </c>
      <c r="T253" s="208">
        <f t="shared" si="236"/>
        <v>6716</v>
      </c>
      <c r="U253" s="208">
        <v>639</v>
      </c>
      <c r="V253" s="208">
        <v>1279</v>
      </c>
      <c r="W253" s="208">
        <v>1921</v>
      </c>
      <c r="X253" s="208">
        <f t="shared" si="236"/>
        <v>3251</v>
      </c>
    </row>
    <row r="254" spans="1:24" outlineLevel="2">
      <c r="A254" s="299" t="s">
        <v>859</v>
      </c>
      <c r="B254" s="182" t="s">
        <v>860</v>
      </c>
      <c r="C254" s="118">
        <v>1041</v>
      </c>
      <c r="D254" s="177"/>
      <c r="E254" s="118">
        <v>2394</v>
      </c>
      <c r="F254" s="177"/>
      <c r="G254" s="177"/>
      <c r="H254" s="177">
        <f t="shared" si="203"/>
        <v>0</v>
      </c>
      <c r="I254" s="177">
        <v>0</v>
      </c>
      <c r="J254" s="177">
        <f t="shared" si="205"/>
        <v>-2394</v>
      </c>
      <c r="K254" s="177">
        <f t="shared" si="206"/>
        <v>0</v>
      </c>
      <c r="L254" s="177"/>
      <c r="M254" s="177"/>
      <c r="N254" s="177"/>
      <c r="O254" s="177">
        <v>585</v>
      </c>
      <c r="P254" s="177">
        <v>117659</v>
      </c>
      <c r="Q254" s="177">
        <v>3086</v>
      </c>
      <c r="R254" s="177">
        <v>117659</v>
      </c>
      <c r="S254" s="452">
        <v>117659</v>
      </c>
      <c r="T254" s="177">
        <v>1285</v>
      </c>
      <c r="U254" s="416">
        <v>225</v>
      </c>
      <c r="V254" s="416">
        <v>450</v>
      </c>
      <c r="W254" s="452">
        <v>675</v>
      </c>
      <c r="X254" s="177"/>
    </row>
    <row r="255" spans="1:24" ht="31.5" outlineLevel="2">
      <c r="A255" s="299" t="s">
        <v>861</v>
      </c>
      <c r="B255" s="182" t="s">
        <v>862</v>
      </c>
      <c r="C255" s="193">
        <v>9</v>
      </c>
      <c r="D255" s="177"/>
      <c r="E255" s="193"/>
      <c r="F255" s="177"/>
      <c r="G255" s="177"/>
      <c r="H255" s="177"/>
      <c r="I255" s="177"/>
      <c r="J255" s="177"/>
      <c r="K255" s="177"/>
      <c r="L255" s="177"/>
      <c r="M255" s="177"/>
      <c r="N255" s="177"/>
      <c r="O255" s="177">
        <v>140</v>
      </c>
      <c r="P255" s="177"/>
      <c r="Q255" s="177">
        <v>128</v>
      </c>
      <c r="R255" s="177">
        <v>0</v>
      </c>
      <c r="S255" s="452">
        <v>0</v>
      </c>
      <c r="T255" s="177">
        <v>0</v>
      </c>
      <c r="U255" s="416">
        <v>0</v>
      </c>
      <c r="V255" s="416">
        <v>0</v>
      </c>
      <c r="W255" s="452">
        <v>0</v>
      </c>
      <c r="X255" s="177"/>
    </row>
    <row r="256" spans="1:24" outlineLevel="2">
      <c r="A256" s="299" t="s">
        <v>863</v>
      </c>
      <c r="B256" s="182" t="s">
        <v>864</v>
      </c>
      <c r="C256" s="193"/>
      <c r="D256" s="177"/>
      <c r="E256" s="193"/>
      <c r="F256" s="177"/>
      <c r="G256" s="177"/>
      <c r="H256" s="177"/>
      <c r="I256" s="177"/>
      <c r="J256" s="177"/>
      <c r="K256" s="177"/>
      <c r="L256" s="177"/>
      <c r="M256" s="177"/>
      <c r="N256" s="177"/>
      <c r="O256" s="177"/>
      <c r="P256" s="177"/>
      <c r="Q256" s="177"/>
      <c r="R256" s="177">
        <v>0</v>
      </c>
      <c r="S256" s="452">
        <v>0</v>
      </c>
      <c r="T256" s="177">
        <v>0</v>
      </c>
      <c r="U256" s="416">
        <v>0</v>
      </c>
      <c r="V256" s="416">
        <v>0</v>
      </c>
      <c r="W256" s="452">
        <v>0</v>
      </c>
      <c r="X256" s="177"/>
    </row>
    <row r="257" spans="1:24" outlineLevel="2">
      <c r="A257" s="299" t="s">
        <v>865</v>
      </c>
      <c r="B257" s="182" t="s">
        <v>669</v>
      </c>
      <c r="C257" s="193"/>
      <c r="D257" s="177"/>
      <c r="E257" s="193"/>
      <c r="F257" s="177"/>
      <c r="G257" s="177"/>
      <c r="H257" s="177"/>
      <c r="I257" s="177"/>
      <c r="J257" s="177"/>
      <c r="K257" s="177"/>
      <c r="L257" s="177"/>
      <c r="M257" s="177"/>
      <c r="N257" s="177"/>
      <c r="O257" s="177"/>
      <c r="P257" s="177"/>
      <c r="Q257" s="177"/>
      <c r="R257" s="177">
        <v>0</v>
      </c>
      <c r="S257" s="452">
        <v>0</v>
      </c>
      <c r="T257" s="177">
        <v>0</v>
      </c>
      <c r="U257" s="416">
        <v>0</v>
      </c>
      <c r="V257" s="416">
        <v>0</v>
      </c>
      <c r="W257" s="452">
        <v>0</v>
      </c>
      <c r="X257" s="177"/>
    </row>
    <row r="258" spans="1:24" ht="31.5" outlineLevel="2">
      <c r="A258" s="299" t="s">
        <v>866</v>
      </c>
      <c r="B258" s="182" t="s">
        <v>432</v>
      </c>
      <c r="C258" s="193"/>
      <c r="D258" s="177"/>
      <c r="E258" s="193"/>
      <c r="F258" s="177"/>
      <c r="G258" s="177"/>
      <c r="H258" s="177"/>
      <c r="I258" s="177"/>
      <c r="J258" s="177"/>
      <c r="K258" s="177"/>
      <c r="L258" s="177"/>
      <c r="M258" s="177"/>
      <c r="N258" s="177"/>
      <c r="O258" s="177"/>
      <c r="P258" s="177"/>
      <c r="Q258" s="177"/>
      <c r="R258" s="177"/>
      <c r="S258" s="452">
        <v>0</v>
      </c>
      <c r="T258" s="177">
        <v>0</v>
      </c>
      <c r="U258" s="416">
        <v>0</v>
      </c>
      <c r="V258" s="416">
        <v>0</v>
      </c>
      <c r="W258" s="452">
        <v>0</v>
      </c>
      <c r="X258" s="177"/>
    </row>
    <row r="259" spans="1:24" outlineLevel="2">
      <c r="A259" s="299" t="s">
        <v>867</v>
      </c>
      <c r="B259" s="182" t="s">
        <v>811</v>
      </c>
      <c r="C259" s="118">
        <v>765</v>
      </c>
      <c r="D259" s="118">
        <v>5400</v>
      </c>
      <c r="E259" s="118">
        <v>1277</v>
      </c>
      <c r="F259" s="118">
        <v>2460</v>
      </c>
      <c r="G259" s="118">
        <v>2330</v>
      </c>
      <c r="H259" s="117">
        <f>F259-D259</f>
        <v>-2940</v>
      </c>
      <c r="I259" s="287">
        <f>F259/D259</f>
        <v>0.45555555555555555</v>
      </c>
      <c r="J259" s="117">
        <f>F259-E259</f>
        <v>1183</v>
      </c>
      <c r="K259" s="287">
        <f>F259/E259</f>
        <v>1.9263899765074393</v>
      </c>
      <c r="L259" s="119">
        <v>242</v>
      </c>
      <c r="M259" s="119">
        <v>1481</v>
      </c>
      <c r="N259" s="119">
        <v>1946</v>
      </c>
      <c r="O259" s="116">
        <v>4315</v>
      </c>
      <c r="P259" s="116">
        <v>1753</v>
      </c>
      <c r="Q259" s="177">
        <v>889</v>
      </c>
      <c r="R259" s="177">
        <v>1753</v>
      </c>
      <c r="S259" s="452">
        <v>1797</v>
      </c>
      <c r="T259" s="177">
        <v>5431</v>
      </c>
      <c r="U259" s="416">
        <v>414</v>
      </c>
      <c r="V259" s="416">
        <v>829</v>
      </c>
      <c r="W259" s="452">
        <v>1246</v>
      </c>
      <c r="X259" s="116">
        <v>3251</v>
      </c>
    </row>
    <row r="260" spans="1:24" s="295" customFormat="1" ht="31.5" outlineLevel="1">
      <c r="A260" s="300">
        <v>15</v>
      </c>
      <c r="B260" s="301" t="s">
        <v>868</v>
      </c>
      <c r="C260" s="208">
        <f>C261+C264</f>
        <v>0</v>
      </c>
      <c r="D260" s="208">
        <f t="shared" ref="D260" si="237">D261+D264</f>
        <v>0</v>
      </c>
      <c r="E260" s="208">
        <f>E261+E264</f>
        <v>0</v>
      </c>
      <c r="F260" s="208">
        <f t="shared" ref="F260" si="238">F261+F264</f>
        <v>0</v>
      </c>
      <c r="G260" s="208"/>
      <c r="H260" s="208">
        <f t="shared" si="203"/>
        <v>0</v>
      </c>
      <c r="I260" s="208">
        <v>0</v>
      </c>
      <c r="J260" s="208">
        <f t="shared" si="205"/>
        <v>0</v>
      </c>
      <c r="K260" s="208">
        <v>0</v>
      </c>
      <c r="L260" s="208">
        <f t="shared" ref="L260:P260" si="239">L261+L264</f>
        <v>0</v>
      </c>
      <c r="M260" s="208">
        <f t="shared" si="239"/>
        <v>0</v>
      </c>
      <c r="N260" s="208">
        <f t="shared" si="239"/>
        <v>0</v>
      </c>
      <c r="O260" s="208">
        <f t="shared" ref="O260" si="240">O261+O264</f>
        <v>0</v>
      </c>
      <c r="P260" s="208">
        <f t="shared" si="239"/>
        <v>0</v>
      </c>
      <c r="Q260" s="208">
        <v>0</v>
      </c>
      <c r="R260" s="208">
        <f t="shared" ref="R260" si="241">R261+R264</f>
        <v>0</v>
      </c>
      <c r="S260" s="459">
        <v>0</v>
      </c>
      <c r="T260" s="208">
        <v>0</v>
      </c>
      <c r="U260" s="208">
        <v>0</v>
      </c>
      <c r="V260" s="208">
        <v>0</v>
      </c>
      <c r="W260" s="208">
        <v>0</v>
      </c>
      <c r="X260" s="208">
        <f t="shared" ref="X260" si="242">X261+X264</f>
        <v>0</v>
      </c>
    </row>
    <row r="261" spans="1:24" ht="14.25" customHeight="1" outlineLevel="2">
      <c r="A261" s="299" t="s">
        <v>869</v>
      </c>
      <c r="B261" s="182" t="s">
        <v>870</v>
      </c>
      <c r="C261" s="177"/>
      <c r="D261" s="177"/>
      <c r="E261" s="177"/>
      <c r="F261" s="177"/>
      <c r="G261" s="177"/>
      <c r="H261" s="177"/>
      <c r="I261" s="177"/>
      <c r="J261" s="177"/>
      <c r="K261" s="177"/>
      <c r="L261" s="177"/>
      <c r="M261" s="177"/>
      <c r="N261" s="177"/>
      <c r="O261" s="177"/>
      <c r="P261" s="177"/>
      <c r="Q261" s="177"/>
      <c r="R261" s="177"/>
      <c r="S261" s="452"/>
      <c r="T261" s="177"/>
      <c r="U261" s="416"/>
      <c r="V261" s="416"/>
      <c r="W261" s="452"/>
      <c r="X261" s="177"/>
    </row>
    <row r="262" spans="1:24" ht="14.25" customHeight="1" outlineLevel="2">
      <c r="A262" s="299" t="s">
        <v>871</v>
      </c>
      <c r="B262" s="209" t="s">
        <v>872</v>
      </c>
      <c r="C262" s="177"/>
      <c r="D262" s="177"/>
      <c r="E262" s="177"/>
      <c r="F262" s="177"/>
      <c r="G262" s="177"/>
      <c r="H262" s="177"/>
      <c r="I262" s="177"/>
      <c r="J262" s="177"/>
      <c r="K262" s="177"/>
      <c r="L262" s="177"/>
      <c r="M262" s="177"/>
      <c r="N262" s="177"/>
      <c r="O262" s="177"/>
      <c r="P262" s="177"/>
      <c r="Q262" s="177"/>
      <c r="R262" s="177"/>
      <c r="S262" s="452"/>
      <c r="T262" s="177"/>
      <c r="U262" s="416"/>
      <c r="V262" s="416"/>
      <c r="W262" s="452"/>
      <c r="X262" s="177"/>
    </row>
    <row r="263" spans="1:24" ht="14.25" customHeight="1" outlineLevel="2">
      <c r="A263" s="299" t="s">
        <v>873</v>
      </c>
      <c r="B263" s="209" t="s">
        <v>874</v>
      </c>
      <c r="C263" s="177"/>
      <c r="D263" s="177"/>
      <c r="E263" s="177"/>
      <c r="F263" s="177"/>
      <c r="G263" s="177"/>
      <c r="H263" s="177"/>
      <c r="I263" s="177"/>
      <c r="J263" s="177"/>
      <c r="K263" s="177"/>
      <c r="L263" s="177"/>
      <c r="M263" s="177"/>
      <c r="N263" s="177"/>
      <c r="O263" s="177"/>
      <c r="P263" s="177"/>
      <c r="Q263" s="177"/>
      <c r="R263" s="177"/>
      <c r="S263" s="452"/>
      <c r="T263" s="177"/>
      <c r="U263" s="416"/>
      <c r="V263" s="416"/>
      <c r="W263" s="452"/>
      <c r="X263" s="177"/>
    </row>
    <row r="264" spans="1:24" ht="14.25" customHeight="1" outlineLevel="2">
      <c r="A264" s="299" t="s">
        <v>875</v>
      </c>
      <c r="B264" s="182" t="s">
        <v>876</v>
      </c>
      <c r="C264" s="177"/>
      <c r="D264" s="177"/>
      <c r="E264" s="177"/>
      <c r="F264" s="177"/>
      <c r="G264" s="177"/>
      <c r="H264" s="177"/>
      <c r="I264" s="177"/>
      <c r="J264" s="177"/>
      <c r="K264" s="177"/>
      <c r="L264" s="177"/>
      <c r="M264" s="177"/>
      <c r="N264" s="177"/>
      <c r="O264" s="177"/>
      <c r="P264" s="177"/>
      <c r="Q264" s="177"/>
      <c r="R264" s="177"/>
      <c r="S264" s="452"/>
      <c r="T264" s="177"/>
      <c r="U264" s="416"/>
      <c r="V264" s="416"/>
      <c r="W264" s="452"/>
      <c r="X264" s="177"/>
    </row>
    <row r="265" spans="1:24" ht="14.25" customHeight="1" outlineLevel="2">
      <c r="A265" s="299" t="s">
        <v>877</v>
      </c>
      <c r="B265" s="209" t="s">
        <v>872</v>
      </c>
      <c r="C265" s="177"/>
      <c r="D265" s="177"/>
      <c r="E265" s="177"/>
      <c r="F265" s="177"/>
      <c r="G265" s="177"/>
      <c r="H265" s="177"/>
      <c r="I265" s="177"/>
      <c r="J265" s="177"/>
      <c r="K265" s="177"/>
      <c r="L265" s="177"/>
      <c r="M265" s="177"/>
      <c r="N265" s="177"/>
      <c r="O265" s="177"/>
      <c r="P265" s="177"/>
      <c r="Q265" s="177"/>
      <c r="R265" s="177"/>
      <c r="S265" s="452"/>
      <c r="T265" s="177"/>
      <c r="U265" s="416"/>
      <c r="V265" s="416"/>
      <c r="W265" s="452"/>
      <c r="X265" s="177"/>
    </row>
    <row r="266" spans="1:24" ht="14.25" customHeight="1" outlineLevel="2">
      <c r="A266" s="299" t="s">
        <v>878</v>
      </c>
      <c r="B266" s="209" t="s">
        <v>874</v>
      </c>
      <c r="C266" s="177"/>
      <c r="D266" s="177"/>
      <c r="E266" s="177"/>
      <c r="F266" s="177"/>
      <c r="G266" s="177"/>
      <c r="H266" s="177"/>
      <c r="I266" s="177"/>
      <c r="J266" s="177"/>
      <c r="K266" s="177"/>
      <c r="L266" s="177"/>
      <c r="M266" s="177"/>
      <c r="N266" s="177"/>
      <c r="O266" s="177"/>
      <c r="P266" s="177"/>
      <c r="Q266" s="177"/>
      <c r="R266" s="177"/>
      <c r="S266" s="452"/>
      <c r="T266" s="177"/>
      <c r="U266" s="416"/>
      <c r="V266" s="416"/>
      <c r="W266" s="452"/>
      <c r="X266" s="177"/>
    </row>
    <row r="267" spans="1:24" s="295" customFormat="1" ht="31.5" outlineLevel="1">
      <c r="A267" s="300">
        <v>16</v>
      </c>
      <c r="B267" s="301" t="s">
        <v>879</v>
      </c>
      <c r="C267" s="208">
        <f>C268+C271+C274+C277+C280</f>
        <v>0</v>
      </c>
      <c r="D267" s="208">
        <f t="shared" ref="D267" si="243">D268+D271+D274+D277+D280</f>
        <v>0</v>
      </c>
      <c r="E267" s="208">
        <f>E268+E271+E274+E277+E280</f>
        <v>0</v>
      </c>
      <c r="F267" s="208">
        <f t="shared" ref="F267" si="244">F268+F271+F274+F277+F280</f>
        <v>0</v>
      </c>
      <c r="G267" s="208"/>
      <c r="H267" s="208">
        <f t="shared" si="203"/>
        <v>0</v>
      </c>
      <c r="I267" s="208">
        <v>0</v>
      </c>
      <c r="J267" s="208">
        <f t="shared" si="205"/>
        <v>0</v>
      </c>
      <c r="K267" s="208">
        <v>0</v>
      </c>
      <c r="L267" s="208">
        <f t="shared" ref="L267:P267" si="245">L268+L271+L274+L277+L280</f>
        <v>0</v>
      </c>
      <c r="M267" s="208">
        <f t="shared" si="245"/>
        <v>0</v>
      </c>
      <c r="N267" s="208">
        <f t="shared" si="245"/>
        <v>0</v>
      </c>
      <c r="O267" s="208">
        <f t="shared" ref="O267" si="246">O268+O271+O274+O277+O280</f>
        <v>0</v>
      </c>
      <c r="P267" s="208">
        <f t="shared" si="245"/>
        <v>0</v>
      </c>
      <c r="Q267" s="208">
        <v>0</v>
      </c>
      <c r="R267" s="208">
        <f t="shared" ref="R267" si="247">R268+R271+R274+R277+R280</f>
        <v>0</v>
      </c>
      <c r="S267" s="459">
        <v>0</v>
      </c>
      <c r="T267" s="208">
        <v>0</v>
      </c>
      <c r="U267" s="208">
        <v>0</v>
      </c>
      <c r="V267" s="208">
        <v>0</v>
      </c>
      <c r="W267" s="208">
        <v>0</v>
      </c>
      <c r="X267" s="208">
        <f t="shared" ref="X267" si="248">X268+X271+X274+X277+X280</f>
        <v>0</v>
      </c>
    </row>
    <row r="268" spans="1:24" ht="14.25" customHeight="1" outlineLevel="2">
      <c r="A268" s="299" t="s">
        <v>880</v>
      </c>
      <c r="B268" s="182" t="s">
        <v>881</v>
      </c>
      <c r="C268" s="177"/>
      <c r="D268" s="177"/>
      <c r="E268" s="177"/>
      <c r="F268" s="177"/>
      <c r="G268" s="177"/>
      <c r="H268" s="177"/>
      <c r="I268" s="177"/>
      <c r="J268" s="177"/>
      <c r="K268" s="177"/>
      <c r="L268" s="177"/>
      <c r="M268" s="177"/>
      <c r="N268" s="177"/>
      <c r="O268" s="177"/>
      <c r="P268" s="177"/>
      <c r="Q268" s="177"/>
      <c r="R268" s="177"/>
      <c r="S268" s="452"/>
      <c r="T268" s="177"/>
      <c r="U268" s="416"/>
      <c r="V268" s="416"/>
      <c r="W268" s="452"/>
      <c r="X268" s="177"/>
    </row>
    <row r="269" spans="1:24" ht="14.25" customHeight="1" outlineLevel="2">
      <c r="A269" s="299" t="s">
        <v>882</v>
      </c>
      <c r="B269" s="209" t="s">
        <v>872</v>
      </c>
      <c r="C269" s="177"/>
      <c r="D269" s="177"/>
      <c r="E269" s="177"/>
      <c r="F269" s="177"/>
      <c r="G269" s="177"/>
      <c r="H269" s="177"/>
      <c r="I269" s="177"/>
      <c r="J269" s="177"/>
      <c r="K269" s="177"/>
      <c r="L269" s="177"/>
      <c r="M269" s="177"/>
      <c r="N269" s="177"/>
      <c r="O269" s="177"/>
      <c r="P269" s="177"/>
      <c r="Q269" s="177"/>
      <c r="R269" s="177"/>
      <c r="S269" s="452"/>
      <c r="T269" s="177"/>
      <c r="U269" s="416"/>
      <c r="V269" s="416"/>
      <c r="W269" s="452"/>
      <c r="X269" s="177"/>
    </row>
    <row r="270" spans="1:24" ht="14.25" customHeight="1" outlineLevel="2">
      <c r="A270" s="299" t="s">
        <v>883</v>
      </c>
      <c r="B270" s="209" t="s">
        <v>874</v>
      </c>
      <c r="C270" s="177"/>
      <c r="D270" s="177"/>
      <c r="E270" s="177"/>
      <c r="F270" s="177"/>
      <c r="G270" s="177"/>
      <c r="H270" s="177"/>
      <c r="I270" s="177"/>
      <c r="J270" s="177"/>
      <c r="K270" s="177"/>
      <c r="L270" s="177"/>
      <c r="M270" s="177"/>
      <c r="N270" s="177"/>
      <c r="O270" s="177"/>
      <c r="P270" s="177"/>
      <c r="Q270" s="177"/>
      <c r="R270" s="177"/>
      <c r="S270" s="452"/>
      <c r="T270" s="177"/>
      <c r="U270" s="416"/>
      <c r="V270" s="416"/>
      <c r="W270" s="452"/>
      <c r="X270" s="177"/>
    </row>
    <row r="271" spans="1:24" ht="14.25" customHeight="1" outlineLevel="2">
      <c r="A271" s="299" t="s">
        <v>884</v>
      </c>
      <c r="B271" s="182" t="s">
        <v>885</v>
      </c>
      <c r="C271" s="177"/>
      <c r="D271" s="177"/>
      <c r="E271" s="177"/>
      <c r="F271" s="177"/>
      <c r="G271" s="177"/>
      <c r="H271" s="177"/>
      <c r="I271" s="177"/>
      <c r="J271" s="177"/>
      <c r="K271" s="177"/>
      <c r="L271" s="177"/>
      <c r="M271" s="177"/>
      <c r="N271" s="177"/>
      <c r="O271" s="177"/>
      <c r="P271" s="177"/>
      <c r="Q271" s="177"/>
      <c r="R271" s="177"/>
      <c r="S271" s="452"/>
      <c r="T271" s="177"/>
      <c r="U271" s="416"/>
      <c r="V271" s="416"/>
      <c r="W271" s="452"/>
      <c r="X271" s="177"/>
    </row>
    <row r="272" spans="1:24" ht="14.25" customHeight="1" outlineLevel="2">
      <c r="A272" s="299" t="s">
        <v>886</v>
      </c>
      <c r="B272" s="209" t="s">
        <v>872</v>
      </c>
      <c r="C272" s="177"/>
      <c r="D272" s="177"/>
      <c r="E272" s="177"/>
      <c r="F272" s="177"/>
      <c r="G272" s="177"/>
      <c r="H272" s="177"/>
      <c r="I272" s="177"/>
      <c r="J272" s="177"/>
      <c r="K272" s="177"/>
      <c r="L272" s="177"/>
      <c r="M272" s="177"/>
      <c r="N272" s="177"/>
      <c r="O272" s="177"/>
      <c r="P272" s="177"/>
      <c r="Q272" s="177"/>
      <c r="R272" s="177"/>
      <c r="S272" s="452"/>
      <c r="T272" s="177"/>
      <c r="U272" s="416"/>
      <c r="V272" s="416"/>
      <c r="W272" s="452"/>
      <c r="X272" s="177"/>
    </row>
    <row r="273" spans="1:24" ht="14.25" customHeight="1" outlineLevel="2">
      <c r="A273" s="299" t="s">
        <v>887</v>
      </c>
      <c r="B273" s="209" t="s">
        <v>874</v>
      </c>
      <c r="C273" s="177"/>
      <c r="D273" s="177"/>
      <c r="E273" s="177"/>
      <c r="F273" s="177"/>
      <c r="G273" s="177"/>
      <c r="H273" s="177"/>
      <c r="I273" s="177"/>
      <c r="J273" s="177"/>
      <c r="K273" s="177"/>
      <c r="L273" s="177"/>
      <c r="M273" s="177"/>
      <c r="N273" s="177"/>
      <c r="O273" s="177"/>
      <c r="P273" s="177"/>
      <c r="Q273" s="177"/>
      <c r="R273" s="177"/>
      <c r="S273" s="452"/>
      <c r="T273" s="177"/>
      <c r="U273" s="416"/>
      <c r="V273" s="416"/>
      <c r="W273" s="452"/>
      <c r="X273" s="177"/>
    </row>
    <row r="274" spans="1:24" ht="14.25" customHeight="1" outlineLevel="2">
      <c r="A274" s="299" t="s">
        <v>888</v>
      </c>
      <c r="B274" s="182" t="s">
        <v>889</v>
      </c>
      <c r="C274" s="177"/>
      <c r="D274" s="177"/>
      <c r="E274" s="177"/>
      <c r="F274" s="177"/>
      <c r="G274" s="177"/>
      <c r="H274" s="177"/>
      <c r="I274" s="177"/>
      <c r="J274" s="177"/>
      <c r="K274" s="177"/>
      <c r="L274" s="177"/>
      <c r="M274" s="177"/>
      <c r="N274" s="177"/>
      <c r="O274" s="177"/>
      <c r="P274" s="177"/>
      <c r="Q274" s="177"/>
      <c r="R274" s="177"/>
      <c r="S274" s="452"/>
      <c r="T274" s="177"/>
      <c r="U274" s="416"/>
      <c r="V274" s="416"/>
      <c r="W274" s="452"/>
      <c r="X274" s="177"/>
    </row>
    <row r="275" spans="1:24" ht="14.25" customHeight="1" outlineLevel="2">
      <c r="A275" s="299" t="s">
        <v>890</v>
      </c>
      <c r="B275" s="209" t="s">
        <v>872</v>
      </c>
      <c r="C275" s="177"/>
      <c r="D275" s="177"/>
      <c r="E275" s="177"/>
      <c r="F275" s="177"/>
      <c r="G275" s="177"/>
      <c r="H275" s="177"/>
      <c r="I275" s="177"/>
      <c r="J275" s="177"/>
      <c r="K275" s="177"/>
      <c r="L275" s="177"/>
      <c r="M275" s="177"/>
      <c r="N275" s="177"/>
      <c r="O275" s="177"/>
      <c r="P275" s="177"/>
      <c r="Q275" s="177"/>
      <c r="R275" s="177"/>
      <c r="S275" s="452"/>
      <c r="T275" s="177"/>
      <c r="U275" s="416"/>
      <c r="V275" s="416"/>
      <c r="W275" s="452"/>
      <c r="X275" s="177"/>
    </row>
    <row r="276" spans="1:24" ht="14.25" customHeight="1" outlineLevel="2">
      <c r="A276" s="299" t="s">
        <v>891</v>
      </c>
      <c r="B276" s="209" t="s">
        <v>874</v>
      </c>
      <c r="C276" s="177"/>
      <c r="D276" s="177"/>
      <c r="E276" s="177"/>
      <c r="F276" s="177"/>
      <c r="G276" s="177"/>
      <c r="H276" s="177"/>
      <c r="I276" s="177"/>
      <c r="J276" s="177"/>
      <c r="K276" s="177"/>
      <c r="L276" s="177"/>
      <c r="M276" s="177"/>
      <c r="N276" s="177"/>
      <c r="O276" s="177"/>
      <c r="P276" s="177"/>
      <c r="Q276" s="177"/>
      <c r="R276" s="177"/>
      <c r="S276" s="452"/>
      <c r="T276" s="177"/>
      <c r="U276" s="416"/>
      <c r="V276" s="416"/>
      <c r="W276" s="452"/>
      <c r="X276" s="177"/>
    </row>
    <row r="277" spans="1:24" ht="14.25" customHeight="1" outlineLevel="2">
      <c r="A277" s="299" t="s">
        <v>892</v>
      </c>
      <c r="B277" s="182" t="s">
        <v>893</v>
      </c>
      <c r="C277" s="177"/>
      <c r="D277" s="177"/>
      <c r="E277" s="177"/>
      <c r="F277" s="177"/>
      <c r="G277" s="177"/>
      <c r="H277" s="177"/>
      <c r="I277" s="177"/>
      <c r="J277" s="177"/>
      <c r="K277" s="177"/>
      <c r="L277" s="177"/>
      <c r="M277" s="177"/>
      <c r="N277" s="177"/>
      <c r="O277" s="177"/>
      <c r="P277" s="177"/>
      <c r="Q277" s="177"/>
      <c r="R277" s="177"/>
      <c r="S277" s="452"/>
      <c r="T277" s="177"/>
      <c r="U277" s="416"/>
      <c r="V277" s="416"/>
      <c r="W277" s="452"/>
      <c r="X277" s="177"/>
    </row>
    <row r="278" spans="1:24" ht="14.25" customHeight="1" outlineLevel="2">
      <c r="A278" s="299" t="s">
        <v>894</v>
      </c>
      <c r="B278" s="209" t="s">
        <v>872</v>
      </c>
      <c r="C278" s="177"/>
      <c r="D278" s="177"/>
      <c r="E278" s="177"/>
      <c r="F278" s="177"/>
      <c r="G278" s="177"/>
      <c r="H278" s="177"/>
      <c r="I278" s="177"/>
      <c r="J278" s="177"/>
      <c r="K278" s="177"/>
      <c r="L278" s="177"/>
      <c r="M278" s="177"/>
      <c r="N278" s="177"/>
      <c r="O278" s="177"/>
      <c r="P278" s="177"/>
      <c r="Q278" s="177"/>
      <c r="R278" s="177"/>
      <c r="S278" s="452"/>
      <c r="T278" s="177"/>
      <c r="U278" s="416"/>
      <c r="V278" s="416"/>
      <c r="W278" s="452"/>
      <c r="X278" s="177"/>
    </row>
    <row r="279" spans="1:24" ht="14.25" customHeight="1" outlineLevel="2">
      <c r="A279" s="299" t="s">
        <v>895</v>
      </c>
      <c r="B279" s="209" t="s">
        <v>874</v>
      </c>
      <c r="C279" s="177"/>
      <c r="D279" s="177"/>
      <c r="E279" s="177"/>
      <c r="F279" s="177"/>
      <c r="G279" s="177"/>
      <c r="H279" s="177"/>
      <c r="I279" s="177"/>
      <c r="J279" s="177"/>
      <c r="K279" s="177"/>
      <c r="L279" s="177"/>
      <c r="M279" s="177"/>
      <c r="N279" s="177"/>
      <c r="O279" s="177"/>
      <c r="P279" s="177"/>
      <c r="Q279" s="177"/>
      <c r="R279" s="177"/>
      <c r="S279" s="452"/>
      <c r="T279" s="177"/>
      <c r="U279" s="416"/>
      <c r="V279" s="416"/>
      <c r="W279" s="452"/>
      <c r="X279" s="177"/>
    </row>
    <row r="280" spans="1:24" ht="14.25" customHeight="1" outlineLevel="2">
      <c r="A280" s="299" t="s">
        <v>896</v>
      </c>
      <c r="B280" s="182" t="s">
        <v>897</v>
      </c>
      <c r="C280" s="177"/>
      <c r="D280" s="177"/>
      <c r="E280" s="177"/>
      <c r="F280" s="177"/>
      <c r="G280" s="177"/>
      <c r="H280" s="177"/>
      <c r="I280" s="177"/>
      <c r="J280" s="177"/>
      <c r="K280" s="177"/>
      <c r="L280" s="177"/>
      <c r="M280" s="177"/>
      <c r="N280" s="177"/>
      <c r="O280" s="177"/>
      <c r="P280" s="177"/>
      <c r="Q280" s="177"/>
      <c r="R280" s="177"/>
      <c r="S280" s="452"/>
      <c r="T280" s="177"/>
      <c r="U280" s="416"/>
      <c r="V280" s="416"/>
      <c r="W280" s="452"/>
      <c r="X280" s="177"/>
    </row>
    <row r="281" spans="1:24" ht="14.25" customHeight="1" outlineLevel="2">
      <c r="A281" s="299" t="s">
        <v>898</v>
      </c>
      <c r="B281" s="209" t="s">
        <v>872</v>
      </c>
      <c r="C281" s="177"/>
      <c r="D281" s="177"/>
      <c r="E281" s="177"/>
      <c r="F281" s="177"/>
      <c r="G281" s="177"/>
      <c r="H281" s="177"/>
      <c r="I281" s="177"/>
      <c r="J281" s="177"/>
      <c r="K281" s="177"/>
      <c r="L281" s="177"/>
      <c r="M281" s="177"/>
      <c r="N281" s="177"/>
      <c r="O281" s="177"/>
      <c r="P281" s="177"/>
      <c r="Q281" s="177"/>
      <c r="R281" s="177"/>
      <c r="S281" s="452"/>
      <c r="T281" s="177"/>
      <c r="U281" s="416"/>
      <c r="V281" s="416"/>
      <c r="W281" s="452"/>
      <c r="X281" s="177"/>
    </row>
    <row r="282" spans="1:24" ht="14.25" customHeight="1" outlineLevel="2">
      <c r="A282" s="299" t="s">
        <v>899</v>
      </c>
      <c r="B282" s="209" t="s">
        <v>874</v>
      </c>
      <c r="C282" s="177"/>
      <c r="D282" s="177"/>
      <c r="E282" s="177"/>
      <c r="F282" s="177"/>
      <c r="G282" s="177"/>
      <c r="H282" s="177"/>
      <c r="I282" s="177"/>
      <c r="J282" s="177"/>
      <c r="K282" s="177"/>
      <c r="L282" s="177"/>
      <c r="M282" s="177"/>
      <c r="N282" s="177"/>
      <c r="O282" s="177"/>
      <c r="P282" s="177"/>
      <c r="Q282" s="177"/>
      <c r="R282" s="177"/>
      <c r="S282" s="452"/>
      <c r="T282" s="177"/>
      <c r="U282" s="416"/>
      <c r="V282" s="416"/>
      <c r="W282" s="452"/>
      <c r="X282" s="177"/>
    </row>
    <row r="283" spans="1:24" ht="14.25" customHeight="1" outlineLevel="1" thickBot="1">
      <c r="A283" s="302"/>
      <c r="B283" s="210"/>
      <c r="C283" s="211"/>
      <c r="D283" s="211"/>
      <c r="E283" s="211"/>
      <c r="F283" s="211"/>
      <c r="G283" s="211"/>
      <c r="H283" s="211"/>
      <c r="I283" s="211"/>
      <c r="J283" s="211"/>
      <c r="K283" s="211"/>
      <c r="L283" s="211"/>
      <c r="M283" s="211"/>
      <c r="N283" s="211"/>
      <c r="O283" s="211"/>
      <c r="P283" s="211"/>
      <c r="Q283" s="211"/>
      <c r="R283" s="211"/>
      <c r="S283" s="461"/>
      <c r="T283" s="211"/>
      <c r="U283" s="477"/>
      <c r="V283" s="477"/>
      <c r="W283" s="461"/>
      <c r="X283" s="211"/>
    </row>
    <row r="284" spans="1:24" s="264" customFormat="1" ht="16.5" customHeight="1" thickBot="1">
      <c r="A284" s="262" t="s">
        <v>900</v>
      </c>
      <c r="B284" s="263" t="s">
        <v>901</v>
      </c>
      <c r="C284" s="212">
        <f>C12-C37-C147-C107+C224+C230+C231+C232-C240-C244-C245-C246-C252-C253+C260+C267</f>
        <v>61495</v>
      </c>
      <c r="D284" s="212">
        <f>D12-D37-D147-D107+D224+D230+D231+D232-D240-D244-D245-D246-D252-D253+D260+D267</f>
        <v>74883</v>
      </c>
      <c r="E284" s="212">
        <f>E12-E37-E147-E107+E224+E230+E231+E232-E240-E244-E245-E246-E252-E253+E260+E267</f>
        <v>48712</v>
      </c>
      <c r="F284" s="212">
        <f>F12-F37-F147-F107+F224+F230+F231+F232-F240-F244-F245-F246-F252-F253+F260+F267</f>
        <v>86283</v>
      </c>
      <c r="G284" s="212">
        <f>G12-G37-G147-G107+G224+G230+G231+G232-G240-G244-G245-G246-G252-G253+G260+G267</f>
        <v>74799</v>
      </c>
      <c r="H284" s="212">
        <f t="shared" ref="H284:H296" si="249">F284-D284</f>
        <v>11400</v>
      </c>
      <c r="I284" s="212">
        <f t="shared" ref="I284:I294" si="250">F284/D284</f>
        <v>1.1522374904851569</v>
      </c>
      <c r="J284" s="212">
        <f t="shared" ref="J284:J296" si="251">F284-E284</f>
        <v>37571</v>
      </c>
      <c r="K284" s="212">
        <f t="shared" ref="K284:K294" si="252">F284/E284</f>
        <v>1.7712883888980129</v>
      </c>
      <c r="L284" s="212">
        <f t="shared" ref="L284:P284" si="253">L12-L37-L147-L107+L224+L230+L231+L232-L240-L244-L245-L246-L252-L253+L260+L267</f>
        <v>-2819</v>
      </c>
      <c r="M284" s="212">
        <f t="shared" si="253"/>
        <v>-8885</v>
      </c>
      <c r="N284" s="212">
        <f t="shared" si="253"/>
        <v>-5045</v>
      </c>
      <c r="O284" s="212">
        <f t="shared" ref="O284" si="254">O12-O37-O147-O107+O224+O230+O231+O232-O240-O244-O245-O246-O252-O253+O260+O267</f>
        <v>38344</v>
      </c>
      <c r="P284" s="212">
        <f t="shared" si="253"/>
        <v>107735</v>
      </c>
      <c r="Q284" s="212">
        <v>8603</v>
      </c>
      <c r="R284" s="212">
        <f t="shared" ref="R284:X284" si="255">R12-R37-R147-R107+R224+R230+R231+R232-R240-R244-R245-R246-R252-R253+R260+R267</f>
        <v>121473</v>
      </c>
      <c r="S284" s="212">
        <f t="shared" si="255"/>
        <v>8078.6071428570431</v>
      </c>
      <c r="T284" s="212">
        <f t="shared" si="255"/>
        <v>93027.285714285681</v>
      </c>
      <c r="U284" s="212">
        <v>-15771</v>
      </c>
      <c r="V284" s="212">
        <v>-16670</v>
      </c>
      <c r="W284" s="212">
        <v>-15014</v>
      </c>
      <c r="X284" s="212">
        <f t="shared" si="255"/>
        <v>177915</v>
      </c>
    </row>
    <row r="285" spans="1:24" s="295" customFormat="1">
      <c r="A285" s="298">
        <v>17</v>
      </c>
      <c r="B285" s="266" t="s">
        <v>902</v>
      </c>
      <c r="C285" s="206">
        <f>SUM(C286:C289)</f>
        <v>13313</v>
      </c>
      <c r="D285" s="206">
        <f>SUM(D286:D289)</f>
        <v>14977</v>
      </c>
      <c r="E285" s="206">
        <f>SUM(E286:E289)</f>
        <v>22431</v>
      </c>
      <c r="F285" s="206">
        <f>SUM(F286:F289)</f>
        <v>17257</v>
      </c>
      <c r="G285" s="206">
        <f>SUM(G286:G289)</f>
        <v>19138</v>
      </c>
      <c r="H285" s="206">
        <f t="shared" si="249"/>
        <v>2280</v>
      </c>
      <c r="I285" s="206">
        <f t="shared" si="250"/>
        <v>1.1522334245843626</v>
      </c>
      <c r="J285" s="206">
        <f t="shared" si="251"/>
        <v>-5174</v>
      </c>
      <c r="K285" s="206">
        <f t="shared" si="252"/>
        <v>0.76933707815077346</v>
      </c>
      <c r="L285" s="206">
        <f t="shared" ref="L285:P285" si="256">SUM(L286:L289)</f>
        <v>0</v>
      </c>
      <c r="M285" s="206">
        <f t="shared" si="256"/>
        <v>1380</v>
      </c>
      <c r="N285" s="206">
        <f t="shared" si="256"/>
        <v>1380</v>
      </c>
      <c r="O285" s="206">
        <f t="shared" ref="O285" si="257">SUM(O286:O289)</f>
        <v>6530</v>
      </c>
      <c r="P285" s="206">
        <f t="shared" si="256"/>
        <v>21547</v>
      </c>
      <c r="Q285" s="206">
        <v>-147</v>
      </c>
      <c r="R285" s="206">
        <f t="shared" ref="R285:T285" si="258">SUM(R286:R289)</f>
        <v>24295</v>
      </c>
      <c r="S285" s="206">
        <f t="shared" si="258"/>
        <v>1615</v>
      </c>
      <c r="T285" s="206">
        <f t="shared" si="258"/>
        <v>18605.457142857136</v>
      </c>
      <c r="U285" s="206">
        <v>0</v>
      </c>
      <c r="V285" s="206">
        <v>0</v>
      </c>
      <c r="W285" s="206">
        <v>0</v>
      </c>
      <c r="X285" s="206">
        <f t="shared" ref="X285" si="259">SUM(X286:X289)</f>
        <v>35583</v>
      </c>
    </row>
    <row r="286" spans="1:24" ht="31.5" outlineLevel="1">
      <c r="A286" s="299" t="s">
        <v>903</v>
      </c>
      <c r="B286" s="182" t="s">
        <v>904</v>
      </c>
      <c r="C286" s="119">
        <v>13313</v>
      </c>
      <c r="D286" s="119">
        <v>14977</v>
      </c>
      <c r="E286" s="119">
        <v>22431</v>
      </c>
      <c r="F286" s="119">
        <v>17257</v>
      </c>
      <c r="G286" s="119">
        <v>19138</v>
      </c>
      <c r="H286" s="117">
        <f>F286-D286</f>
        <v>2280</v>
      </c>
      <c r="I286" s="287">
        <f>F286/D286</f>
        <v>1.1522334245843626</v>
      </c>
      <c r="J286" s="117">
        <f>F286-E286</f>
        <v>-5174</v>
      </c>
      <c r="K286" s="287">
        <f>F286/E286</f>
        <v>0.76933707815077346</v>
      </c>
      <c r="L286" s="119"/>
      <c r="M286" s="119">
        <v>1380</v>
      </c>
      <c r="N286" s="119">
        <v>1380</v>
      </c>
      <c r="O286" s="123">
        <v>6530</v>
      </c>
      <c r="P286" s="123">
        <f>P284*20%</f>
        <v>21547</v>
      </c>
      <c r="Q286" s="123">
        <v>-147</v>
      </c>
      <c r="R286" s="123">
        <v>24295</v>
      </c>
      <c r="S286" s="123">
        <v>1615</v>
      </c>
      <c r="T286" s="123">
        <f t="shared" ref="T286" si="260">T284*20%</f>
        <v>18605.457142857136</v>
      </c>
      <c r="U286" s="416">
        <v>0</v>
      </c>
      <c r="V286" s="416">
        <v>0</v>
      </c>
      <c r="W286" s="462">
        <v>0</v>
      </c>
      <c r="X286" s="123">
        <v>35583</v>
      </c>
    </row>
    <row r="287" spans="1:24" ht="30" customHeight="1" outlineLevel="1">
      <c r="A287" s="299" t="s">
        <v>905</v>
      </c>
      <c r="B287" s="182" t="s">
        <v>906</v>
      </c>
      <c r="C287" s="177"/>
      <c r="D287" s="177"/>
      <c r="E287" s="177"/>
      <c r="F287" s="177"/>
      <c r="G287" s="177"/>
      <c r="H287" s="177"/>
      <c r="I287" s="177"/>
      <c r="J287" s="177"/>
      <c r="K287" s="177"/>
      <c r="L287" s="177"/>
      <c r="M287" s="177"/>
      <c r="N287" s="177"/>
      <c r="O287" s="177"/>
      <c r="P287" s="177"/>
      <c r="Q287" s="177"/>
      <c r="R287" s="177"/>
      <c r="S287" s="452">
        <v>0</v>
      </c>
      <c r="T287" s="177">
        <v>0</v>
      </c>
      <c r="U287" s="416">
        <v>0</v>
      </c>
      <c r="V287" s="416">
        <v>0</v>
      </c>
      <c r="W287" s="452">
        <v>0</v>
      </c>
      <c r="X287" s="177"/>
    </row>
    <row r="288" spans="1:24" outlineLevel="1">
      <c r="A288" s="299" t="s">
        <v>907</v>
      </c>
      <c r="B288" s="182" t="s">
        <v>908</v>
      </c>
      <c r="C288" s="177"/>
      <c r="D288" s="177"/>
      <c r="E288" s="177"/>
      <c r="F288" s="177"/>
      <c r="G288" s="177"/>
      <c r="H288" s="177"/>
      <c r="I288" s="177"/>
      <c r="J288" s="177"/>
      <c r="K288" s="177"/>
      <c r="L288" s="177"/>
      <c r="M288" s="177"/>
      <c r="N288" s="177"/>
      <c r="O288" s="177"/>
      <c r="P288" s="177"/>
      <c r="Q288" s="177"/>
      <c r="R288" s="177"/>
      <c r="S288" s="452">
        <v>0</v>
      </c>
      <c r="T288" s="177">
        <v>0</v>
      </c>
      <c r="U288" s="416">
        <v>0</v>
      </c>
      <c r="V288" s="416">
        <v>0</v>
      </c>
      <c r="W288" s="452">
        <v>0</v>
      </c>
      <c r="X288" s="177"/>
    </row>
    <row r="289" spans="1:24" ht="16.5" outlineLevel="1" thickBot="1">
      <c r="A289" s="303" t="s">
        <v>909</v>
      </c>
      <c r="B289" s="213" t="s">
        <v>910</v>
      </c>
      <c r="C289" s="211"/>
      <c r="D289" s="211"/>
      <c r="E289" s="211"/>
      <c r="F289" s="211"/>
      <c r="G289" s="211"/>
      <c r="H289" s="211"/>
      <c r="I289" s="211"/>
      <c r="J289" s="211"/>
      <c r="K289" s="211"/>
      <c r="L289" s="211"/>
      <c r="M289" s="211"/>
      <c r="N289" s="211"/>
      <c r="O289" s="211"/>
      <c r="P289" s="211"/>
      <c r="Q289" s="211"/>
      <c r="R289" s="211"/>
      <c r="S289" s="461">
        <v>0</v>
      </c>
      <c r="T289" s="211">
        <v>0</v>
      </c>
      <c r="U289" s="416">
        <v>0</v>
      </c>
      <c r="V289" s="416">
        <v>0</v>
      </c>
      <c r="W289" s="461">
        <v>0</v>
      </c>
      <c r="X289" s="211"/>
    </row>
    <row r="290" spans="1:24" s="264" customFormat="1" ht="27.75" customHeight="1" thickBot="1">
      <c r="A290" s="262" t="s">
        <v>911</v>
      </c>
      <c r="B290" s="263" t="s">
        <v>912</v>
      </c>
      <c r="C290" s="212">
        <f>C284-C285</f>
        <v>48182</v>
      </c>
      <c r="D290" s="212">
        <f>D284-D285</f>
        <v>59906</v>
      </c>
      <c r="E290" s="212">
        <f>E284-E285</f>
        <v>26281</v>
      </c>
      <c r="F290" s="212">
        <f>F284-F285</f>
        <v>69026</v>
      </c>
      <c r="G290" s="212">
        <f>G284-G285</f>
        <v>55661</v>
      </c>
      <c r="H290" s="212">
        <f t="shared" si="249"/>
        <v>9120</v>
      </c>
      <c r="I290" s="212">
        <f t="shared" si="250"/>
        <v>1.1522385069942911</v>
      </c>
      <c r="J290" s="212">
        <f t="shared" si="251"/>
        <v>42745</v>
      </c>
      <c r="K290" s="212">
        <f t="shared" si="252"/>
        <v>2.6264601803584338</v>
      </c>
      <c r="L290" s="212">
        <f>L284-L285</f>
        <v>-2819</v>
      </c>
      <c r="M290" s="212">
        <f t="shared" ref="M290:P290" si="261">M284-M285</f>
        <v>-10265</v>
      </c>
      <c r="N290" s="212">
        <f t="shared" si="261"/>
        <v>-6425</v>
      </c>
      <c r="O290" s="212">
        <f t="shared" ref="O290" si="262">O284-O285</f>
        <v>31814</v>
      </c>
      <c r="P290" s="212">
        <f t="shared" si="261"/>
        <v>86188</v>
      </c>
      <c r="Q290" s="212">
        <v>8750</v>
      </c>
      <c r="R290" s="212">
        <f t="shared" ref="R290:X290" si="263">R284-R285</f>
        <v>97178</v>
      </c>
      <c r="S290" s="212">
        <f t="shared" si="263"/>
        <v>6463.6071428570431</v>
      </c>
      <c r="T290" s="212">
        <f t="shared" si="263"/>
        <v>74421.828571428545</v>
      </c>
      <c r="U290" s="212">
        <v>-15771</v>
      </c>
      <c r="V290" s="212">
        <v>-16670</v>
      </c>
      <c r="W290" s="212">
        <v>-15014</v>
      </c>
      <c r="X290" s="212">
        <f t="shared" si="263"/>
        <v>142332</v>
      </c>
    </row>
    <row r="291" spans="1:24" ht="16.5" thickBot="1">
      <c r="A291" s="304">
        <v>18</v>
      </c>
      <c r="B291" s="305" t="s">
        <v>913</v>
      </c>
      <c r="C291" s="214"/>
      <c r="D291" s="214"/>
      <c r="E291" s="214"/>
      <c r="F291" s="214"/>
      <c r="G291" s="214"/>
      <c r="H291" s="214"/>
      <c r="I291" s="214"/>
      <c r="J291" s="214"/>
      <c r="K291" s="214"/>
      <c r="L291" s="214"/>
      <c r="M291" s="214"/>
      <c r="N291" s="214"/>
      <c r="O291" s="214"/>
      <c r="P291" s="214"/>
      <c r="Q291" s="214"/>
      <c r="R291" s="214"/>
      <c r="S291" s="508">
        <v>0</v>
      </c>
      <c r="T291" s="214">
        <v>0</v>
      </c>
      <c r="U291" s="214">
        <v>0</v>
      </c>
      <c r="V291" s="214">
        <v>0</v>
      </c>
      <c r="W291" s="214"/>
      <c r="X291" s="214"/>
    </row>
    <row r="292" spans="1:24" s="264" customFormat="1" ht="28.5" customHeight="1" thickBot="1">
      <c r="A292" s="262" t="s">
        <v>914</v>
      </c>
      <c r="B292" s="263" t="s">
        <v>915</v>
      </c>
      <c r="C292" s="212">
        <f>C290-C291</f>
        <v>48182</v>
      </c>
      <c r="D292" s="212">
        <f>D290-D291</f>
        <v>59906</v>
      </c>
      <c r="E292" s="212">
        <f>E290-E291</f>
        <v>26281</v>
      </c>
      <c r="F292" s="212">
        <f>F290-F291</f>
        <v>69026</v>
      </c>
      <c r="G292" s="212">
        <f>G290-G291</f>
        <v>55661</v>
      </c>
      <c r="H292" s="212">
        <f t="shared" si="249"/>
        <v>9120</v>
      </c>
      <c r="I292" s="212">
        <f t="shared" si="250"/>
        <v>1.1522385069942911</v>
      </c>
      <c r="J292" s="212">
        <f t="shared" si="251"/>
        <v>42745</v>
      </c>
      <c r="K292" s="212">
        <f t="shared" si="252"/>
        <v>2.6264601803584338</v>
      </c>
      <c r="L292" s="212">
        <f t="shared" ref="L292:P292" si="264">L290-L291</f>
        <v>-2819</v>
      </c>
      <c r="M292" s="212">
        <f t="shared" si="264"/>
        <v>-10265</v>
      </c>
      <c r="N292" s="212">
        <f t="shared" si="264"/>
        <v>-6425</v>
      </c>
      <c r="O292" s="212">
        <f t="shared" ref="O292" si="265">O290-O291</f>
        <v>31814</v>
      </c>
      <c r="P292" s="212">
        <f t="shared" si="264"/>
        <v>86188</v>
      </c>
      <c r="Q292" s="212">
        <v>8750</v>
      </c>
      <c r="R292" s="212">
        <f t="shared" ref="R292:X292" si="266">R290-R291</f>
        <v>97178</v>
      </c>
      <c r="S292" s="212">
        <f t="shared" si="266"/>
        <v>6463.6071428570431</v>
      </c>
      <c r="T292" s="212">
        <f t="shared" si="266"/>
        <v>74421.828571428545</v>
      </c>
      <c r="U292" s="212">
        <v>-15771</v>
      </c>
      <c r="V292" s="212">
        <v>-16670</v>
      </c>
      <c r="W292" s="212">
        <v>-15014</v>
      </c>
      <c r="X292" s="212">
        <f t="shared" si="266"/>
        <v>142332</v>
      </c>
    </row>
    <row r="293" spans="1:24" ht="29.25" customHeight="1" outlineLevel="2">
      <c r="A293" s="306"/>
      <c r="B293" s="215" t="s">
        <v>916</v>
      </c>
      <c r="C293" s="216">
        <f>C50+C64+C116+C157</f>
        <v>145</v>
      </c>
      <c r="D293" s="216">
        <f>D50+D64+D116+D157</f>
        <v>153</v>
      </c>
      <c r="E293" s="216">
        <f>E50+E64+E116+E157</f>
        <v>132</v>
      </c>
      <c r="F293" s="216">
        <f>F50+F64+F116+F157</f>
        <v>152</v>
      </c>
      <c r="G293" s="216">
        <f>G50+G64+G116+G157</f>
        <v>132</v>
      </c>
      <c r="H293" s="216">
        <f t="shared" si="249"/>
        <v>-1</v>
      </c>
      <c r="I293" s="216">
        <f t="shared" si="250"/>
        <v>0.99346405228758172</v>
      </c>
      <c r="J293" s="216">
        <f t="shared" si="251"/>
        <v>20</v>
      </c>
      <c r="K293" s="216">
        <f t="shared" si="252"/>
        <v>1.1515151515151516</v>
      </c>
      <c r="L293" s="216">
        <f t="shared" ref="L293:P293" si="267">L50+L64+L116+L157</f>
        <v>152</v>
      </c>
      <c r="M293" s="216">
        <f t="shared" si="267"/>
        <v>152</v>
      </c>
      <c r="N293" s="216">
        <f t="shared" si="267"/>
        <v>152</v>
      </c>
      <c r="O293" s="216">
        <f t="shared" ref="O293" si="268">O50+O64+O116+O157</f>
        <v>125</v>
      </c>
      <c r="P293" s="216">
        <f t="shared" si="267"/>
        <v>132</v>
      </c>
      <c r="Q293" s="216">
        <v>121</v>
      </c>
      <c r="R293" s="216">
        <f>R50+R64+R116+R157</f>
        <v>133</v>
      </c>
      <c r="S293" s="216">
        <v>133</v>
      </c>
      <c r="T293" s="216">
        <v>133</v>
      </c>
      <c r="U293" s="216">
        <v>133</v>
      </c>
      <c r="V293" s="216">
        <v>133</v>
      </c>
      <c r="W293" s="216">
        <v>133</v>
      </c>
      <c r="X293" s="216">
        <f t="shared" ref="X293" si="269">X50+X64+X116+X157</f>
        <v>150</v>
      </c>
    </row>
    <row r="294" spans="1:24" ht="29.25" customHeight="1" outlineLevel="2">
      <c r="A294" s="299"/>
      <c r="B294" s="217" t="s">
        <v>917</v>
      </c>
      <c r="C294" s="183">
        <f>C90+C91</f>
        <v>3694</v>
      </c>
      <c r="D294" s="183">
        <f>D90+D91</f>
        <v>7000</v>
      </c>
      <c r="E294" s="183">
        <f>E90+E91</f>
        <v>5809</v>
      </c>
      <c r="F294" s="183">
        <f>F90+F91</f>
        <v>8285</v>
      </c>
      <c r="G294" s="183">
        <f>G90+G91</f>
        <v>13553</v>
      </c>
      <c r="H294" s="183">
        <f t="shared" si="249"/>
        <v>1285</v>
      </c>
      <c r="I294" s="183">
        <f t="shared" si="250"/>
        <v>1.1835714285714285</v>
      </c>
      <c r="J294" s="183">
        <f t="shared" si="251"/>
        <v>2476</v>
      </c>
      <c r="K294" s="183">
        <f t="shared" si="252"/>
        <v>1.426235152349802</v>
      </c>
      <c r="L294" s="183">
        <f t="shared" ref="L294:P294" si="270">L90+L91</f>
        <v>1428</v>
      </c>
      <c r="M294" s="183">
        <f t="shared" si="270"/>
        <v>3280</v>
      </c>
      <c r="N294" s="183">
        <f t="shared" si="270"/>
        <v>3558</v>
      </c>
      <c r="O294" s="183">
        <f t="shared" ref="O294" si="271">O90+O91</f>
        <v>15035</v>
      </c>
      <c r="P294" s="183">
        <f t="shared" si="270"/>
        <v>14502</v>
      </c>
      <c r="Q294" s="183">
        <v>12378</v>
      </c>
      <c r="R294" s="183">
        <f t="shared" ref="R294" si="272">R90+R91</f>
        <v>15517</v>
      </c>
      <c r="S294" s="451">
        <v>15517</v>
      </c>
      <c r="T294" s="183">
        <v>16601</v>
      </c>
      <c r="U294" s="183">
        <v>3</v>
      </c>
      <c r="V294" s="183">
        <v>648</v>
      </c>
      <c r="W294" s="183">
        <v>1547</v>
      </c>
      <c r="X294" s="183">
        <f t="shared" ref="X294" si="273">X90+X91</f>
        <v>17765</v>
      </c>
    </row>
    <row r="295" spans="1:24" ht="30" customHeight="1" outlineLevel="2">
      <c r="A295" s="299"/>
      <c r="B295" s="217" t="s">
        <v>918</v>
      </c>
      <c r="C295" s="183">
        <f>C160+C161</f>
        <v>0</v>
      </c>
      <c r="D295" s="183">
        <f>D160+D161</f>
        <v>0</v>
      </c>
      <c r="E295" s="183">
        <f>E160+E161</f>
        <v>0</v>
      </c>
      <c r="F295" s="183">
        <f>F160+F161</f>
        <v>0</v>
      </c>
      <c r="G295" s="183">
        <f>G160+G161</f>
        <v>0</v>
      </c>
      <c r="H295" s="183">
        <f t="shared" si="249"/>
        <v>0</v>
      </c>
      <c r="I295" s="183">
        <v>0</v>
      </c>
      <c r="J295" s="183">
        <f t="shared" si="251"/>
        <v>0</v>
      </c>
      <c r="K295" s="183">
        <v>0</v>
      </c>
      <c r="L295" s="183">
        <f t="shared" ref="L295:P295" si="274">L160+L161</f>
        <v>0</v>
      </c>
      <c r="M295" s="183">
        <f t="shared" si="274"/>
        <v>0</v>
      </c>
      <c r="N295" s="183">
        <f t="shared" si="274"/>
        <v>0</v>
      </c>
      <c r="O295" s="183">
        <f t="shared" ref="O295" si="275">O160+O161</f>
        <v>0</v>
      </c>
      <c r="P295" s="183">
        <f t="shared" si="274"/>
        <v>0</v>
      </c>
      <c r="Q295" s="183">
        <v>0</v>
      </c>
      <c r="R295" s="183">
        <f t="shared" ref="R295" si="276">R160+R161</f>
        <v>0</v>
      </c>
      <c r="S295" s="451">
        <v>0</v>
      </c>
      <c r="T295" s="183">
        <v>0</v>
      </c>
      <c r="U295" s="416">
        <v>0</v>
      </c>
      <c r="V295" s="416">
        <v>0</v>
      </c>
      <c r="W295" s="451">
        <v>0</v>
      </c>
      <c r="X295" s="183">
        <f t="shared" ref="X295" si="277">X160+X161</f>
        <v>0</v>
      </c>
    </row>
    <row r="296" spans="1:24" ht="28.5" customHeight="1" outlineLevel="2" thickBot="1">
      <c r="A296" s="303"/>
      <c r="B296" s="218" t="s">
        <v>919</v>
      </c>
      <c r="C296" s="219">
        <f>C126</f>
        <v>0</v>
      </c>
      <c r="D296" s="219">
        <f>D126</f>
        <v>0</v>
      </c>
      <c r="E296" s="219">
        <f>E126</f>
        <v>0</v>
      </c>
      <c r="F296" s="219">
        <f>F126</f>
        <v>0</v>
      </c>
      <c r="G296" s="219">
        <f>G126</f>
        <v>0</v>
      </c>
      <c r="H296" s="219">
        <f t="shared" si="249"/>
        <v>0</v>
      </c>
      <c r="I296" s="219">
        <v>0</v>
      </c>
      <c r="J296" s="219">
        <f t="shared" si="251"/>
        <v>0</v>
      </c>
      <c r="K296" s="219">
        <v>0</v>
      </c>
      <c r="L296" s="219">
        <f t="shared" ref="L296:P296" si="278">L126</f>
        <v>0</v>
      </c>
      <c r="M296" s="219">
        <f t="shared" si="278"/>
        <v>0</v>
      </c>
      <c r="N296" s="219">
        <f t="shared" si="278"/>
        <v>0</v>
      </c>
      <c r="O296" s="219">
        <f t="shared" ref="O296" si="279">O126</f>
        <v>0</v>
      </c>
      <c r="P296" s="219">
        <f t="shared" si="278"/>
        <v>0</v>
      </c>
      <c r="Q296" s="219">
        <v>0</v>
      </c>
      <c r="R296" s="219">
        <f t="shared" ref="R296" si="280">R126</f>
        <v>0</v>
      </c>
      <c r="S296" s="463">
        <v>0</v>
      </c>
      <c r="T296" s="219">
        <v>0</v>
      </c>
      <c r="U296" s="477">
        <v>0</v>
      </c>
      <c r="V296" s="477">
        <v>0</v>
      </c>
      <c r="W296" s="463">
        <v>0</v>
      </c>
      <c r="X296" s="219">
        <f t="shared" ref="X296" si="281">X126</f>
        <v>0</v>
      </c>
    </row>
    <row r="297" spans="1:24" s="267" customFormat="1" ht="16.5" outlineLevel="1" thickBot="1">
      <c r="A297" s="307">
        <v>19</v>
      </c>
      <c r="B297" s="308" t="s">
        <v>920</v>
      </c>
      <c r="C297" s="126">
        <f>C298+C299+C300</f>
        <v>585</v>
      </c>
      <c r="D297" s="126">
        <f>D298+D299+D300</f>
        <v>81000</v>
      </c>
      <c r="E297" s="126">
        <f>E298+E299+E300</f>
        <v>585</v>
      </c>
      <c r="F297" s="126">
        <f>F298+F299+F300</f>
        <v>81000</v>
      </c>
      <c r="G297" s="126">
        <f>G298+G299+G300</f>
        <v>13194</v>
      </c>
      <c r="H297" s="309">
        <f>F297-D297</f>
        <v>0</v>
      </c>
      <c r="I297" s="310">
        <f>F297/D297</f>
        <v>1</v>
      </c>
      <c r="J297" s="309">
        <f>F297-E297</f>
        <v>80415</v>
      </c>
      <c r="K297" s="310">
        <f>F297/E297</f>
        <v>138.46153846153845</v>
      </c>
      <c r="L297" s="126">
        <f t="shared" ref="L297:P297" si="282">L298+L299+L300</f>
        <v>7178</v>
      </c>
      <c r="M297" s="126">
        <f t="shared" si="282"/>
        <v>31846</v>
      </c>
      <c r="N297" s="126">
        <f t="shared" si="282"/>
        <v>36900</v>
      </c>
      <c r="O297" s="126">
        <f t="shared" ref="O297" si="283">O298+O299+O300</f>
        <v>2932</v>
      </c>
      <c r="P297" s="126">
        <f t="shared" si="282"/>
        <v>31000</v>
      </c>
      <c r="Q297" s="126">
        <v>734</v>
      </c>
      <c r="R297" s="126">
        <f t="shared" ref="R297:T297" si="284">R298+R299+R300</f>
        <v>24922</v>
      </c>
      <c r="S297" s="126">
        <f t="shared" si="284"/>
        <v>24922</v>
      </c>
      <c r="T297" s="126">
        <f t="shared" si="284"/>
        <v>64774</v>
      </c>
      <c r="U297" s="126">
        <v>678</v>
      </c>
      <c r="V297" s="126">
        <v>21320</v>
      </c>
      <c r="W297" s="126">
        <v>54002</v>
      </c>
      <c r="X297" s="126">
        <f t="shared" ref="X297" si="285">X298+X299+X300</f>
        <v>37970</v>
      </c>
    </row>
    <row r="298" spans="1:24" outlineLevel="2">
      <c r="A298" s="311" t="s">
        <v>921</v>
      </c>
      <c r="B298" s="220" t="s">
        <v>922</v>
      </c>
      <c r="C298" s="125"/>
      <c r="D298" s="125"/>
      <c r="E298" s="125"/>
      <c r="F298" s="125"/>
      <c r="G298" s="125"/>
      <c r="H298" s="125"/>
      <c r="I298" s="125"/>
      <c r="J298" s="125"/>
      <c r="K298" s="125"/>
      <c r="L298" s="125"/>
      <c r="M298" s="125"/>
      <c r="N298" s="125"/>
      <c r="O298" s="125"/>
      <c r="P298" s="125"/>
      <c r="Q298" s="125"/>
      <c r="R298" s="125"/>
      <c r="S298" s="125">
        <v>0</v>
      </c>
      <c r="T298" s="125">
        <v>0</v>
      </c>
      <c r="U298" s="478">
        <v>0</v>
      </c>
      <c r="V298" s="478">
        <v>0</v>
      </c>
      <c r="W298" s="464">
        <v>0</v>
      </c>
      <c r="X298" s="125"/>
    </row>
    <row r="299" spans="1:24" ht="31.5" outlineLevel="2">
      <c r="A299" s="269" t="s">
        <v>923</v>
      </c>
      <c r="B299" s="182" t="s">
        <v>924</v>
      </c>
      <c r="C299" s="124"/>
      <c r="D299" s="124"/>
      <c r="E299" s="124"/>
      <c r="F299" s="124"/>
      <c r="G299" s="124"/>
      <c r="H299" s="124"/>
      <c r="I299" s="124"/>
      <c r="J299" s="124"/>
      <c r="K299" s="124"/>
      <c r="L299" s="124"/>
      <c r="M299" s="124"/>
      <c r="N299" s="124"/>
      <c r="O299" s="124"/>
      <c r="P299" s="124"/>
      <c r="Q299" s="124">
        <v>734</v>
      </c>
      <c r="R299" s="124"/>
      <c r="S299" s="465">
        <v>24922</v>
      </c>
      <c r="T299" s="124">
        <v>64774</v>
      </c>
      <c r="U299" s="517">
        <v>678</v>
      </c>
      <c r="V299" s="517">
        <v>21320</v>
      </c>
      <c r="W299" s="465">
        <v>54002</v>
      </c>
      <c r="X299" s="124"/>
    </row>
    <row r="300" spans="1:24" ht="31.5" outlineLevel="2">
      <c r="A300" s="312" t="s">
        <v>925</v>
      </c>
      <c r="B300" s="213" t="s">
        <v>926</v>
      </c>
      <c r="C300" s="127">
        <v>585</v>
      </c>
      <c r="D300" s="127">
        <v>81000</v>
      </c>
      <c r="E300" s="127">
        <v>585</v>
      </c>
      <c r="F300" s="127">
        <v>81000</v>
      </c>
      <c r="G300" s="127">
        <v>13194</v>
      </c>
      <c r="H300" s="313">
        <f>F300-D300</f>
        <v>0</v>
      </c>
      <c r="I300" s="314">
        <f>F300/D300</f>
        <v>1</v>
      </c>
      <c r="J300" s="313">
        <f>F300-E300</f>
        <v>80415</v>
      </c>
      <c r="K300" s="314">
        <f>F300/E300</f>
        <v>138.46153846153845</v>
      </c>
      <c r="L300" s="127">
        <v>7178</v>
      </c>
      <c r="M300" s="127">
        <v>31846</v>
      </c>
      <c r="N300" s="127">
        <v>36900</v>
      </c>
      <c r="O300" s="127">
        <v>2932</v>
      </c>
      <c r="P300" s="127">
        <v>31000</v>
      </c>
      <c r="Q300" s="127">
        <v>0</v>
      </c>
      <c r="R300" s="127">
        <v>24922</v>
      </c>
      <c r="S300" s="509">
        <v>0</v>
      </c>
      <c r="T300" s="127">
        <v>0</v>
      </c>
      <c r="U300" s="481">
        <v>0</v>
      </c>
      <c r="V300" s="481">
        <v>0</v>
      </c>
      <c r="W300" s="465">
        <v>0</v>
      </c>
      <c r="X300" s="127">
        <v>37970</v>
      </c>
    </row>
    <row r="301" spans="1:24" outlineLevel="1">
      <c r="A301" s="299"/>
      <c r="B301" s="315" t="s">
        <v>927</v>
      </c>
      <c r="C301" s="116">
        <v>17866</v>
      </c>
      <c r="D301" s="116">
        <v>27360</v>
      </c>
      <c r="E301" s="116">
        <v>17866</v>
      </c>
      <c r="F301" s="116">
        <v>27360</v>
      </c>
      <c r="G301" s="116">
        <v>18939</v>
      </c>
      <c r="H301" s="117">
        <f>F301-D301</f>
        <v>0</v>
      </c>
      <c r="I301" s="287">
        <f>F301/D301</f>
        <v>1</v>
      </c>
      <c r="J301" s="117">
        <f>F301-E301</f>
        <v>9494</v>
      </c>
      <c r="K301" s="287">
        <f>F301/E301</f>
        <v>1.531400425389007</v>
      </c>
      <c r="L301" s="116"/>
      <c r="M301" s="116"/>
      <c r="N301" s="116"/>
      <c r="O301" s="116"/>
      <c r="P301" s="116">
        <v>31460</v>
      </c>
      <c r="Q301" s="116">
        <v>17866</v>
      </c>
      <c r="R301" s="116">
        <f>R40*49.3%</f>
        <v>49855.610999999997</v>
      </c>
      <c r="S301" s="456">
        <v>27360</v>
      </c>
      <c r="T301" s="116">
        <v>0</v>
      </c>
      <c r="U301" s="416">
        <v>0</v>
      </c>
      <c r="V301" s="416">
        <v>0</v>
      </c>
      <c r="W301" s="456">
        <v>0</v>
      </c>
      <c r="X301" s="116">
        <v>41175</v>
      </c>
    </row>
    <row r="302" spans="1:24" outlineLevel="1">
      <c r="A302" s="299"/>
      <c r="B302" s="315" t="s">
        <v>928</v>
      </c>
      <c r="C302" s="116"/>
      <c r="D302" s="116"/>
      <c r="E302" s="116"/>
      <c r="F302" s="116"/>
      <c r="G302" s="116"/>
      <c r="H302" s="116"/>
      <c r="I302" s="116"/>
      <c r="J302" s="116"/>
      <c r="K302" s="116"/>
      <c r="L302" s="116"/>
      <c r="M302" s="116"/>
      <c r="N302" s="116"/>
      <c r="O302" s="116"/>
      <c r="P302" s="116"/>
      <c r="Q302" s="116"/>
      <c r="R302" s="116"/>
      <c r="S302" s="456"/>
      <c r="T302" s="116">
        <v>0</v>
      </c>
      <c r="U302" s="416">
        <v>0</v>
      </c>
      <c r="V302" s="416">
        <v>0</v>
      </c>
      <c r="W302" s="456">
        <v>0</v>
      </c>
      <c r="X302" s="116"/>
    </row>
    <row r="303" spans="1:24" outlineLevel="1">
      <c r="A303" s="299"/>
      <c r="B303" s="315" t="s">
        <v>929</v>
      </c>
      <c r="C303" s="116">
        <v>18187</v>
      </c>
      <c r="D303" s="116">
        <v>18423</v>
      </c>
      <c r="E303" s="116">
        <v>18187</v>
      </c>
      <c r="F303" s="116">
        <v>18423</v>
      </c>
      <c r="G303" s="116"/>
      <c r="H303" s="117">
        <f>F303-D303</f>
        <v>0</v>
      </c>
      <c r="I303" s="287">
        <f>F303/D303</f>
        <v>1</v>
      </c>
      <c r="J303" s="117">
        <f>F303-E303</f>
        <v>236</v>
      </c>
      <c r="K303" s="287">
        <f>F303/E303</f>
        <v>1.0129763017540001</v>
      </c>
      <c r="L303" s="116"/>
      <c r="M303" s="116"/>
      <c r="N303" s="116"/>
      <c r="O303" s="116"/>
      <c r="P303" s="116">
        <v>21289</v>
      </c>
      <c r="Q303" s="116">
        <v>18187</v>
      </c>
      <c r="R303" s="116">
        <f>R40*6%</f>
        <v>6067.62</v>
      </c>
      <c r="S303" s="456">
        <v>18423</v>
      </c>
      <c r="T303" s="116">
        <v>0</v>
      </c>
      <c r="U303" s="416">
        <v>0</v>
      </c>
      <c r="V303" s="416">
        <v>0</v>
      </c>
      <c r="W303" s="456">
        <v>0</v>
      </c>
      <c r="X303" s="116">
        <v>24568</v>
      </c>
    </row>
    <row r="304" spans="1:24" outlineLevel="1">
      <c r="A304" s="299"/>
      <c r="B304" s="315" t="s">
        <v>930</v>
      </c>
      <c r="C304" s="128">
        <f>(C301+C302+C303)/C64</f>
        <v>522.50724637681162</v>
      </c>
      <c r="D304" s="128">
        <f>(D301+D302+D303)/D64</f>
        <v>644.83098591549299</v>
      </c>
      <c r="E304" s="128">
        <f>(E301+E302+E303)/E64</f>
        <v>581.5</v>
      </c>
      <c r="F304" s="128">
        <f>(F301+F302+F303)/F64</f>
        <v>654.04285714285709</v>
      </c>
      <c r="G304" s="128"/>
      <c r="H304" s="117"/>
      <c r="I304" s="287"/>
      <c r="J304" s="117"/>
      <c r="K304" s="287"/>
      <c r="L304" s="316"/>
      <c r="M304" s="316"/>
      <c r="N304" s="316"/>
      <c r="O304" s="128"/>
      <c r="P304" s="128"/>
      <c r="Q304" s="128">
        <v>0.23377642329140189</v>
      </c>
      <c r="R304" s="128"/>
      <c r="S304" s="510">
        <v>6.8710538677536362E-2</v>
      </c>
      <c r="T304" s="549">
        <v>339400</v>
      </c>
      <c r="U304" s="416">
        <v>0</v>
      </c>
      <c r="V304" s="416">
        <v>0</v>
      </c>
      <c r="W304" s="416">
        <v>0</v>
      </c>
      <c r="X304" s="128"/>
    </row>
    <row r="305" spans="1:25" outlineLevel="1">
      <c r="A305" s="299"/>
      <c r="B305" s="315" t="s">
        <v>931</v>
      </c>
      <c r="C305" s="129">
        <v>5.9</v>
      </c>
      <c r="D305" s="129">
        <v>6</v>
      </c>
      <c r="E305" s="129">
        <v>5.9</v>
      </c>
      <c r="F305" s="129">
        <v>6</v>
      </c>
      <c r="G305" s="129">
        <v>6</v>
      </c>
      <c r="H305" s="117">
        <f>F305-D305</f>
        <v>0</v>
      </c>
      <c r="I305" s="287">
        <f>F305/D305</f>
        <v>1</v>
      </c>
      <c r="J305" s="117">
        <f>F305-E305</f>
        <v>9.9999999999999645E-2</v>
      </c>
      <c r="K305" s="287">
        <f>F305/E305</f>
        <v>1.0169491525423728</v>
      </c>
      <c r="L305" s="116"/>
      <c r="M305" s="116"/>
      <c r="N305" s="116"/>
      <c r="O305" s="129"/>
      <c r="P305" s="129">
        <v>6</v>
      </c>
      <c r="Q305" s="129">
        <v>0.22932147144662024</v>
      </c>
      <c r="R305" s="129">
        <v>6</v>
      </c>
      <c r="S305" s="466">
        <v>8</v>
      </c>
      <c r="T305" s="129">
        <v>8</v>
      </c>
      <c r="U305" s="479">
        <v>0</v>
      </c>
      <c r="V305" s="479">
        <v>0</v>
      </c>
      <c r="W305" s="466">
        <v>0</v>
      </c>
      <c r="X305" s="129">
        <v>6</v>
      </c>
    </row>
    <row r="306" spans="1:25" outlineLevel="1">
      <c r="A306" s="299"/>
      <c r="B306" s="315" t="s">
        <v>932</v>
      </c>
      <c r="C306" s="116"/>
      <c r="D306" s="116"/>
      <c r="E306" s="116"/>
      <c r="F306" s="116"/>
      <c r="G306" s="116"/>
      <c r="H306" s="116"/>
      <c r="I306" s="116"/>
      <c r="J306" s="116"/>
      <c r="K306" s="116"/>
      <c r="L306" s="116"/>
      <c r="M306" s="116"/>
      <c r="N306" s="116"/>
      <c r="O306" s="116"/>
      <c r="P306" s="116"/>
      <c r="Q306" s="116">
        <v>5.9</v>
      </c>
      <c r="R306" s="116"/>
      <c r="S306" s="456"/>
      <c r="T306" s="116">
        <v>84168</v>
      </c>
      <c r="U306" s="415"/>
      <c r="V306" s="415"/>
      <c r="W306" s="456"/>
      <c r="X306" s="116"/>
    </row>
    <row r="307" spans="1:25" outlineLevel="1">
      <c r="A307" s="299"/>
      <c r="B307" s="315" t="s">
        <v>933</v>
      </c>
      <c r="C307" s="116"/>
      <c r="D307" s="116"/>
      <c r="E307" s="116"/>
      <c r="F307" s="116"/>
      <c r="G307" s="116">
        <v>450</v>
      </c>
      <c r="H307" s="116"/>
      <c r="I307" s="116"/>
      <c r="J307" s="116"/>
      <c r="K307" s="116"/>
      <c r="L307" s="116"/>
      <c r="M307" s="116"/>
      <c r="N307" s="116"/>
      <c r="O307" s="116"/>
      <c r="P307" s="116"/>
      <c r="Q307" s="116"/>
      <c r="R307" s="116"/>
      <c r="S307" s="456"/>
      <c r="T307" s="116">
        <v>0</v>
      </c>
      <c r="U307" s="415"/>
      <c r="V307" s="415"/>
      <c r="W307" s="456"/>
      <c r="X307" s="116"/>
    </row>
    <row r="308" spans="1:25" outlineLevel="1">
      <c r="A308" s="299"/>
      <c r="B308" s="315" t="s">
        <v>934</v>
      </c>
      <c r="C308" s="116">
        <v>3254</v>
      </c>
      <c r="D308" s="116">
        <v>15489</v>
      </c>
      <c r="E308" s="116">
        <v>3254</v>
      </c>
      <c r="F308" s="116">
        <v>15489</v>
      </c>
      <c r="G308" s="116">
        <v>15489</v>
      </c>
      <c r="H308" s="117">
        <f>F308-D308</f>
        <v>0</v>
      </c>
      <c r="I308" s="287">
        <f>F308/D308</f>
        <v>1</v>
      </c>
      <c r="J308" s="117">
        <f>F308-E308</f>
        <v>12235</v>
      </c>
      <c r="K308" s="287">
        <f>F308/E308</f>
        <v>4.7599877074370003</v>
      </c>
      <c r="L308" s="116"/>
      <c r="M308" s="116"/>
      <c r="N308" s="116"/>
      <c r="O308" s="116"/>
      <c r="P308" s="116">
        <v>500</v>
      </c>
      <c r="Q308" s="116"/>
      <c r="R308" s="116">
        <v>530</v>
      </c>
      <c r="S308" s="456">
        <v>530</v>
      </c>
      <c r="T308" s="129"/>
      <c r="U308" s="415"/>
      <c r="V308" s="415"/>
      <c r="W308" s="456"/>
      <c r="X308" s="116">
        <v>500</v>
      </c>
    </row>
    <row r="309" spans="1:25" outlineLevel="1">
      <c r="A309" s="317"/>
      <c r="B309" s="318" t="s">
        <v>935</v>
      </c>
      <c r="C309" s="130"/>
      <c r="D309" s="130"/>
      <c r="E309" s="130"/>
      <c r="F309" s="130"/>
      <c r="G309" s="116"/>
      <c r="H309" s="130"/>
      <c r="I309" s="130"/>
      <c r="J309" s="130"/>
      <c r="K309" s="130"/>
      <c r="L309" s="130"/>
      <c r="M309" s="130"/>
      <c r="N309" s="130"/>
      <c r="O309" s="130"/>
      <c r="P309" s="116">
        <v>17348</v>
      </c>
      <c r="Q309" s="116">
        <v>3254</v>
      </c>
      <c r="R309" s="116">
        <v>14288.400000000001</v>
      </c>
      <c r="S309" s="456"/>
      <c r="T309" s="116"/>
      <c r="U309" s="416">
        <v>0</v>
      </c>
      <c r="V309" s="416">
        <v>0</v>
      </c>
      <c r="W309" s="456">
        <v>0</v>
      </c>
      <c r="X309" s="116">
        <v>21904</v>
      </c>
    </row>
    <row r="310" spans="1:25" outlineLevel="1">
      <c r="A310" s="268"/>
      <c r="B310" s="315" t="s">
        <v>936</v>
      </c>
      <c r="C310" s="116"/>
      <c r="D310" s="116"/>
      <c r="E310" s="116"/>
      <c r="F310" s="116"/>
      <c r="G310" s="116">
        <v>25839</v>
      </c>
      <c r="H310" s="116"/>
      <c r="I310" s="116"/>
      <c r="J310" s="116"/>
      <c r="K310" s="116"/>
      <c r="L310" s="116"/>
      <c r="M310" s="116"/>
      <c r="N310" s="116"/>
      <c r="O310" s="116"/>
      <c r="P310" s="116"/>
      <c r="Q310" s="116"/>
      <c r="R310" s="116"/>
      <c r="S310" s="456"/>
      <c r="T310" s="116"/>
      <c r="U310" s="416">
        <v>0</v>
      </c>
      <c r="V310" s="416">
        <v>0</v>
      </c>
      <c r="W310" s="456">
        <v>0</v>
      </c>
      <c r="X310" s="116"/>
    </row>
    <row r="311" spans="1:25" outlineLevel="1">
      <c r="A311" s="268"/>
      <c r="B311" s="315" t="s">
        <v>937</v>
      </c>
      <c r="C311" s="131">
        <f>(C308+C309+C310)/58594</f>
        <v>5.5534696385295422E-2</v>
      </c>
      <c r="D311" s="131" t="e">
        <f>(D308+D309+D310)/D113</f>
        <v>#DIV/0!</v>
      </c>
      <c r="E311" s="131">
        <f>(E308+E309+E310)/58594</f>
        <v>5.5534696385295422E-2</v>
      </c>
      <c r="F311" s="131" t="e">
        <f>(F308+F309+F310)/F113</f>
        <v>#DIV/0!</v>
      </c>
      <c r="G311" s="131"/>
      <c r="H311" s="117"/>
      <c r="I311" s="287"/>
      <c r="J311" s="117"/>
      <c r="K311" s="287"/>
      <c r="L311" s="117"/>
      <c r="M311" s="117"/>
      <c r="N311" s="117"/>
      <c r="O311" s="131"/>
      <c r="P311" s="131"/>
      <c r="Q311" s="131"/>
      <c r="R311" s="131"/>
      <c r="S311" s="511"/>
      <c r="T311" s="549"/>
      <c r="U311" s="416">
        <v>0</v>
      </c>
      <c r="V311" s="416">
        <v>0</v>
      </c>
      <c r="W311" s="416">
        <v>0</v>
      </c>
      <c r="X311" s="131"/>
    </row>
    <row r="312" spans="1:25" outlineLevel="1">
      <c r="A312" s="268"/>
      <c r="B312" s="315" t="s">
        <v>938</v>
      </c>
      <c r="C312" s="129">
        <v>5.5</v>
      </c>
      <c r="D312" s="129">
        <v>6</v>
      </c>
      <c r="E312" s="129">
        <v>5.5</v>
      </c>
      <c r="F312" s="129">
        <v>6</v>
      </c>
      <c r="G312" s="129">
        <v>6</v>
      </c>
      <c r="H312" s="117">
        <f>F312-D312</f>
        <v>0</v>
      </c>
      <c r="I312" s="287">
        <f>F312/D312</f>
        <v>1</v>
      </c>
      <c r="J312" s="117">
        <f>F312-E312</f>
        <v>0.5</v>
      </c>
      <c r="K312" s="287">
        <f>F312/E312</f>
        <v>1.0909090909090908</v>
      </c>
      <c r="L312" s="116"/>
      <c r="M312" s="116"/>
      <c r="N312" s="116"/>
      <c r="O312" s="129"/>
      <c r="P312" s="129">
        <v>6</v>
      </c>
      <c r="Q312" s="129"/>
      <c r="R312" s="129">
        <v>6</v>
      </c>
      <c r="S312" s="466"/>
      <c r="T312" s="129"/>
      <c r="U312" s="479"/>
      <c r="V312" s="479"/>
      <c r="W312" s="466"/>
      <c r="X312" s="129">
        <v>6</v>
      </c>
    </row>
    <row r="313" spans="1:25" outlineLevel="1">
      <c r="A313" s="268"/>
      <c r="B313" s="315" t="s">
        <v>932</v>
      </c>
      <c r="C313" s="116"/>
      <c r="D313" s="116"/>
      <c r="E313" s="116"/>
      <c r="F313" s="116"/>
      <c r="G313" s="116"/>
      <c r="H313" s="116"/>
      <c r="I313" s="116"/>
      <c r="J313" s="116"/>
      <c r="K313" s="116"/>
      <c r="L313" s="116"/>
      <c r="M313" s="116"/>
      <c r="N313" s="116"/>
      <c r="O313" s="116"/>
      <c r="P313" s="116"/>
      <c r="Q313" s="116"/>
      <c r="R313" s="116"/>
      <c r="S313" s="456"/>
      <c r="T313" s="116"/>
      <c r="U313" s="415"/>
      <c r="V313" s="415"/>
      <c r="W313" s="456"/>
      <c r="X313" s="116"/>
    </row>
    <row r="314" spans="1:25" outlineLevel="1">
      <c r="A314" s="268"/>
      <c r="B314" s="315" t="s">
        <v>933</v>
      </c>
      <c r="C314" s="116"/>
      <c r="D314" s="116"/>
      <c r="E314" s="116"/>
      <c r="F314" s="116"/>
      <c r="G314" s="116">
        <v>450</v>
      </c>
      <c r="H314" s="116"/>
      <c r="I314" s="116"/>
      <c r="J314" s="116"/>
      <c r="K314" s="116"/>
      <c r="L314" s="116"/>
      <c r="M314" s="116"/>
      <c r="N314" s="116"/>
      <c r="O314" s="116"/>
      <c r="P314" s="116">
        <v>500</v>
      </c>
      <c r="Q314" s="116"/>
      <c r="R314" s="116">
        <v>500</v>
      </c>
      <c r="S314" s="456"/>
      <c r="T314" s="116"/>
      <c r="U314" s="415"/>
      <c r="V314" s="415"/>
      <c r="W314" s="456"/>
      <c r="X314" s="116">
        <v>500</v>
      </c>
    </row>
    <row r="315" spans="1:25" ht="16.5" outlineLevel="1" thickBot="1">
      <c r="A315" s="296"/>
      <c r="B315" s="319" t="s">
        <v>934</v>
      </c>
      <c r="C315" s="221"/>
      <c r="D315" s="221"/>
      <c r="E315" s="221"/>
      <c r="F315" s="221"/>
      <c r="G315" s="221"/>
      <c r="H315" s="221"/>
      <c r="I315" s="221"/>
      <c r="J315" s="221"/>
      <c r="K315" s="221"/>
      <c r="L315" s="221"/>
      <c r="M315" s="221"/>
      <c r="N315" s="221"/>
      <c r="O315" s="221"/>
      <c r="P315" s="221"/>
      <c r="Q315" s="221"/>
      <c r="R315" s="221"/>
      <c r="S315" s="221"/>
      <c r="T315" s="221"/>
      <c r="U315" s="480"/>
      <c r="V315" s="480"/>
      <c r="W315" s="221"/>
      <c r="X315" s="221"/>
    </row>
    <row r="316" spans="1:25" s="257" customFormat="1">
      <c r="B316" s="254"/>
      <c r="C316" s="222"/>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54"/>
    </row>
    <row r="317" spans="1:25" s="257" customFormat="1">
      <c r="B317" s="254"/>
      <c r="C317" s="222"/>
      <c r="D317" s="222"/>
      <c r="E317" s="222"/>
      <c r="F317" s="222"/>
      <c r="G317" s="222"/>
      <c r="H317" s="222"/>
      <c r="I317" s="222"/>
      <c r="J317" s="222"/>
      <c r="K317" s="222"/>
      <c r="L317" s="222"/>
      <c r="M317" s="222"/>
      <c r="N317" s="222"/>
      <c r="O317" s="222"/>
      <c r="P317" s="222"/>
      <c r="Q317" s="222"/>
      <c r="R317" s="222"/>
      <c r="S317" s="222"/>
      <c r="T317" s="222"/>
      <c r="U317" s="222"/>
      <c r="V317" s="222"/>
      <c r="W317" s="222"/>
      <c r="X317" s="222"/>
      <c r="Y317" s="254"/>
    </row>
    <row r="318" spans="1:25" s="257" customFormat="1">
      <c r="B318" s="254"/>
      <c r="C318" s="222"/>
      <c r="D318" s="222"/>
      <c r="E318" s="222"/>
      <c r="F318" s="222"/>
      <c r="G318" s="222"/>
      <c r="H318" s="222"/>
      <c r="I318" s="222"/>
      <c r="J318" s="222"/>
      <c r="K318" s="222"/>
      <c r="L318" s="222"/>
      <c r="M318" s="222"/>
      <c r="N318" s="222"/>
      <c r="O318" s="222"/>
      <c r="P318" s="222"/>
      <c r="Q318" s="222"/>
      <c r="R318" s="222"/>
      <c r="S318" s="222"/>
      <c r="T318" s="222"/>
      <c r="U318" s="222"/>
      <c r="V318" s="222"/>
      <c r="W318" s="222"/>
      <c r="X318" s="222"/>
      <c r="Y318" s="254"/>
    </row>
    <row r="319" spans="1:25" s="257" customFormat="1">
      <c r="B319" s="254"/>
      <c r="C319" s="222"/>
      <c r="D319" s="222"/>
      <c r="E319" s="222"/>
      <c r="F319" s="222"/>
      <c r="G319" s="222"/>
      <c r="H319" s="222"/>
      <c r="I319" s="222"/>
      <c r="J319" s="222"/>
      <c r="K319" s="222"/>
      <c r="L319" s="222"/>
      <c r="M319" s="222"/>
      <c r="N319" s="222"/>
      <c r="O319" s="222"/>
      <c r="P319" s="222"/>
      <c r="Q319" s="222"/>
      <c r="R319" s="222"/>
      <c r="S319" s="222"/>
      <c r="T319" s="222"/>
      <c r="U319" s="222"/>
      <c r="V319" s="222"/>
      <c r="W319" s="222"/>
      <c r="X319" s="222"/>
      <c r="Y319" s="254"/>
    </row>
    <row r="320" spans="1:25" ht="59.25" customHeight="1"/>
    <row r="321" spans="2:25" ht="15.75" customHeight="1">
      <c r="B321" s="646" t="s">
        <v>67</v>
      </c>
      <c r="C321" s="646"/>
      <c r="D321" s="646"/>
      <c r="E321" s="646"/>
      <c r="F321" s="646"/>
      <c r="G321" s="646"/>
      <c r="H321" s="646"/>
      <c r="I321" s="646" t="s">
        <v>1436</v>
      </c>
      <c r="J321" s="646"/>
      <c r="K321" s="646"/>
      <c r="L321" s="646"/>
      <c r="M321" s="646"/>
      <c r="O321" s="646" t="s">
        <v>1436</v>
      </c>
      <c r="P321" s="646"/>
      <c r="Q321" s="646"/>
      <c r="R321" s="646"/>
      <c r="S321" s="646"/>
      <c r="T321" s="348"/>
      <c r="U321" s="348"/>
      <c r="V321" s="348"/>
      <c r="W321" s="348"/>
      <c r="X321" s="348"/>
    </row>
    <row r="322" spans="2:25" ht="83.25" customHeight="1">
      <c r="B322" s="555" t="s">
        <v>1</v>
      </c>
      <c r="C322" s="555" t="s">
        <v>1</v>
      </c>
      <c r="D322" s="555" t="s">
        <v>1</v>
      </c>
      <c r="E322" s="555" t="s">
        <v>1</v>
      </c>
      <c r="F322" s="555" t="s">
        <v>1</v>
      </c>
      <c r="G322" s="555" t="s">
        <v>1</v>
      </c>
      <c r="H322" s="555" t="s">
        <v>1</v>
      </c>
      <c r="I322" s="555" t="s">
        <v>1</v>
      </c>
      <c r="J322" s="555" t="s">
        <v>1</v>
      </c>
      <c r="K322" s="555"/>
      <c r="L322" s="555" t="s">
        <v>1</v>
      </c>
      <c r="M322" s="555" t="s">
        <v>1</v>
      </c>
      <c r="O322" s="555" t="s">
        <v>1</v>
      </c>
      <c r="P322" s="555" t="s">
        <v>1</v>
      </c>
      <c r="Q322" s="555"/>
      <c r="R322" s="555" t="s">
        <v>1</v>
      </c>
      <c r="S322" s="555" t="s">
        <v>1</v>
      </c>
      <c r="T322" s="258"/>
      <c r="U322" s="258"/>
      <c r="V322" s="258"/>
      <c r="W322" s="258"/>
      <c r="X322" s="258"/>
    </row>
    <row r="323" spans="2:25" ht="15.75" customHeight="1">
      <c r="B323" s="646" t="s">
        <v>69</v>
      </c>
      <c r="C323" s="646"/>
      <c r="D323" s="646"/>
      <c r="E323" s="646"/>
      <c r="F323" s="646"/>
      <c r="G323" s="646"/>
      <c r="H323" s="646"/>
      <c r="I323" s="646" t="s">
        <v>1436</v>
      </c>
      <c r="J323" s="646"/>
      <c r="K323" s="646"/>
      <c r="L323" s="646"/>
      <c r="M323" s="646"/>
      <c r="O323" s="646" t="s">
        <v>1436</v>
      </c>
      <c r="P323" s="646"/>
      <c r="Q323" s="646"/>
      <c r="R323" s="646"/>
      <c r="S323" s="646"/>
      <c r="T323" s="348"/>
      <c r="U323" s="348"/>
      <c r="V323" s="348"/>
      <c r="W323" s="348"/>
      <c r="X323" s="348"/>
    </row>
    <row r="324" spans="2:25">
      <c r="B324" s="555" t="s">
        <v>1</v>
      </c>
      <c r="C324" s="555" t="s">
        <v>1</v>
      </c>
      <c r="D324" s="555" t="s">
        <v>1</v>
      </c>
      <c r="E324" s="555" t="s">
        <v>1</v>
      </c>
      <c r="F324" s="555" t="s">
        <v>1</v>
      </c>
      <c r="G324" s="555" t="s">
        <v>1</v>
      </c>
      <c r="H324" s="555" t="s">
        <v>1</v>
      </c>
      <c r="I324" s="555" t="s">
        <v>1</v>
      </c>
      <c r="J324" s="555" t="s">
        <v>1</v>
      </c>
      <c r="K324" s="555"/>
      <c r="L324" s="555" t="s">
        <v>1</v>
      </c>
      <c r="M324" s="555" t="s">
        <v>1</v>
      </c>
      <c r="P324" s="348"/>
      <c r="Q324" s="348"/>
      <c r="R324" s="349"/>
      <c r="S324" s="348"/>
      <c r="T324" s="349"/>
      <c r="U324" s="349"/>
      <c r="V324" s="349"/>
      <c r="W324" s="349"/>
      <c r="X324" s="348"/>
      <c r="Y324" s="348"/>
    </row>
    <row r="325" spans="2:25" ht="15.75" customHeight="1">
      <c r="B325" s="646" t="s">
        <v>70</v>
      </c>
      <c r="C325" s="646"/>
      <c r="D325" s="646"/>
      <c r="E325" s="646"/>
      <c r="F325" s="646"/>
      <c r="G325" s="646"/>
      <c r="H325" s="646"/>
      <c r="I325" s="646"/>
      <c r="J325" s="646"/>
      <c r="K325" s="555"/>
      <c r="L325" s="555" t="s">
        <v>1</v>
      </c>
      <c r="M325" s="555" t="s">
        <v>1</v>
      </c>
      <c r="P325" s="223"/>
      <c r="Q325" s="223"/>
      <c r="R325" s="223"/>
      <c r="S325" s="223"/>
      <c r="T325" s="223"/>
      <c r="U325" s="223"/>
      <c r="V325" s="223"/>
      <c r="W325" s="223"/>
      <c r="X325" s="223"/>
    </row>
    <row r="326" spans="2:25">
      <c r="R326" s="223"/>
      <c r="T326" s="223"/>
      <c r="U326" s="223"/>
      <c r="V326" s="223"/>
      <c r="W326" s="223"/>
      <c r="X326" s="223"/>
    </row>
    <row r="327" spans="2:25">
      <c r="G327" s="348"/>
      <c r="P327" s="349"/>
      <c r="Q327" s="349"/>
      <c r="R327" s="348"/>
      <c r="S327" s="349"/>
      <c r="T327" s="348"/>
      <c r="U327" s="348"/>
      <c r="V327" s="348"/>
      <c r="W327" s="348"/>
      <c r="X327" s="348"/>
    </row>
    <row r="330" spans="2:25">
      <c r="R330" s="349"/>
      <c r="T330" s="349"/>
      <c r="U330" s="349"/>
      <c r="V330" s="349"/>
      <c r="W330" s="349"/>
      <c r="X330" s="349"/>
    </row>
    <row r="331" spans="2:25">
      <c r="P331" s="349"/>
      <c r="Q331" s="349"/>
      <c r="R331" s="348"/>
      <c r="S331" s="349"/>
      <c r="T331" s="348"/>
      <c r="U331" s="348"/>
      <c r="V331" s="348"/>
      <c r="W331" s="348"/>
      <c r="X331" s="348"/>
    </row>
  </sheetData>
  <dataConsolidate/>
  <mergeCells count="32">
    <mergeCell ref="B321:H321"/>
    <mergeCell ref="I321:M321"/>
    <mergeCell ref="B323:H323"/>
    <mergeCell ref="I323:M323"/>
    <mergeCell ref="B325:J325"/>
    <mergeCell ref="A1:B1"/>
    <mergeCell ref="A2:B2"/>
    <mergeCell ref="F7:F9"/>
    <mergeCell ref="H7:K8"/>
    <mergeCell ref="L7:L9"/>
    <mergeCell ref="A7:A9"/>
    <mergeCell ref="B7:B9"/>
    <mergeCell ref="C7:C9"/>
    <mergeCell ref="D7:D9"/>
    <mergeCell ref="E7:E9"/>
    <mergeCell ref="G7:G9"/>
    <mergeCell ref="O321:S321"/>
    <mergeCell ref="O323:S323"/>
    <mergeCell ref="T7:T9"/>
    <mergeCell ref="X7:X9"/>
    <mergeCell ref="A3:B3"/>
    <mergeCell ref="A4:B4"/>
    <mergeCell ref="M7:M9"/>
    <mergeCell ref="N7:N9"/>
    <mergeCell ref="P7:P9"/>
    <mergeCell ref="O7:O9"/>
    <mergeCell ref="Q7:Q9"/>
    <mergeCell ref="U7:U9"/>
    <mergeCell ref="V7:V9"/>
    <mergeCell ref="W7:W9"/>
    <mergeCell ref="R7:R9"/>
    <mergeCell ref="S7:S9"/>
  </mergeCells>
  <pageMargins left="0.51181102362204722" right="0" top="0.39370078740157483" bottom="0" header="0" footer="0"/>
  <pageSetup paperSize="9" scale="40" fitToHeight="8" orientation="landscape" r:id="rId1"/>
  <rowBreaks count="4" manualBreakCount="4">
    <brk id="35" max="28" man="1"/>
    <brk id="106" max="28" man="1"/>
    <brk id="193" max="28" man="1"/>
    <brk id="259" max="2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71"/>
  <sheetViews>
    <sheetView view="pageBreakPreview" zoomScale="80" zoomScaleNormal="100" zoomScaleSheetLayoutView="80" workbookViewId="0">
      <pane xSplit="2" ySplit="11" topLeftCell="C159" activePane="bottomRight" state="frozen"/>
      <selection activeCell="M318" sqref="M318"/>
      <selection pane="topRight" activeCell="M318" sqref="M318"/>
      <selection pane="bottomLeft" activeCell="M318" sqref="M318"/>
      <selection pane="bottomRight" activeCell="R163" sqref="R163"/>
    </sheetView>
  </sheetViews>
  <sheetFormatPr defaultRowHeight="15.75" outlineLevelRow="1"/>
  <cols>
    <col min="1" max="1" width="7.7109375" style="85" customWidth="1"/>
    <col min="2" max="2" width="69.85546875" style="87" customWidth="1"/>
    <col min="3" max="3" width="13.28515625" style="54" bestFit="1" customWidth="1"/>
    <col min="4" max="5" width="13.28515625" style="86" bestFit="1" customWidth="1"/>
    <col min="6" max="6" width="13.5703125" style="86" customWidth="1"/>
    <col min="7" max="7" width="12.85546875" style="86" bestFit="1" customWidth="1"/>
    <col min="8" max="8" width="12.85546875" style="86" customWidth="1"/>
    <col min="9" max="9" width="13.5703125" style="48" customWidth="1"/>
    <col min="10" max="12" width="11.5703125" style="48" hidden="1" customWidth="1"/>
    <col min="13" max="13" width="12.28515625" style="48" customWidth="1"/>
    <col min="14" max="21" width="11.5703125" style="48" customWidth="1"/>
    <col min="22" max="22" width="14.85546875" style="48" customWidth="1"/>
    <col min="23" max="23" width="13.5703125" style="86" customWidth="1"/>
    <col min="24" max="24" width="13.7109375" style="86" bestFit="1" customWidth="1"/>
    <col min="25" max="261" width="9.140625" style="48"/>
    <col min="262" max="262" width="7.7109375" style="48" customWidth="1"/>
    <col min="263" max="263" width="69.85546875" style="48" customWidth="1"/>
    <col min="264" max="266" width="11.140625" style="48" bestFit="1" customWidth="1"/>
    <col min="267" max="267" width="13.5703125" style="48" customWidth="1"/>
    <col min="268" max="268" width="10" style="48" customWidth="1"/>
    <col min="269" max="269" width="11.5703125" style="48" customWidth="1"/>
    <col min="270" max="270" width="11.85546875" style="48" customWidth="1"/>
    <col min="271" max="271" width="62" style="48" customWidth="1"/>
    <col min="272" max="517" width="9.140625" style="48"/>
    <col min="518" max="518" width="7.7109375" style="48" customWidth="1"/>
    <col min="519" max="519" width="69.85546875" style="48" customWidth="1"/>
    <col min="520" max="522" width="11.140625" style="48" bestFit="1" customWidth="1"/>
    <col min="523" max="523" width="13.5703125" style="48" customWidth="1"/>
    <col min="524" max="524" width="10" style="48" customWidth="1"/>
    <col min="525" max="525" width="11.5703125" style="48" customWidth="1"/>
    <col min="526" max="526" width="11.85546875" style="48" customWidth="1"/>
    <col min="527" max="527" width="62" style="48" customWidth="1"/>
    <col min="528" max="773" width="9.140625" style="48"/>
    <col min="774" max="774" width="7.7109375" style="48" customWidth="1"/>
    <col min="775" max="775" width="69.85546875" style="48" customWidth="1"/>
    <col min="776" max="778" width="11.140625" style="48" bestFit="1" customWidth="1"/>
    <col min="779" max="779" width="13.5703125" style="48" customWidth="1"/>
    <col min="780" max="780" width="10" style="48" customWidth="1"/>
    <col min="781" max="781" width="11.5703125" style="48" customWidth="1"/>
    <col min="782" max="782" width="11.85546875" style="48" customWidth="1"/>
    <col min="783" max="783" width="62" style="48" customWidth="1"/>
    <col min="784" max="1029" width="9.140625" style="48"/>
    <col min="1030" max="1030" width="7.7109375" style="48" customWidth="1"/>
    <col min="1031" max="1031" width="69.85546875" style="48" customWidth="1"/>
    <col min="1032" max="1034" width="11.140625" style="48" bestFit="1" customWidth="1"/>
    <col min="1035" max="1035" width="13.5703125" style="48" customWidth="1"/>
    <col min="1036" max="1036" width="10" style="48" customWidth="1"/>
    <col min="1037" max="1037" width="11.5703125" style="48" customWidth="1"/>
    <col min="1038" max="1038" width="11.85546875" style="48" customWidth="1"/>
    <col min="1039" max="1039" width="62" style="48" customWidth="1"/>
    <col min="1040" max="1285" width="9.140625" style="48"/>
    <col min="1286" max="1286" width="7.7109375" style="48" customWidth="1"/>
    <col min="1287" max="1287" width="69.85546875" style="48" customWidth="1"/>
    <col min="1288" max="1290" width="11.140625" style="48" bestFit="1" customWidth="1"/>
    <col min="1291" max="1291" width="13.5703125" style="48" customWidth="1"/>
    <col min="1292" max="1292" width="10" style="48" customWidth="1"/>
    <col min="1293" max="1293" width="11.5703125" style="48" customWidth="1"/>
    <col min="1294" max="1294" width="11.85546875" style="48" customWidth="1"/>
    <col min="1295" max="1295" width="62" style="48" customWidth="1"/>
    <col min="1296" max="1541" width="9.140625" style="48"/>
    <col min="1542" max="1542" width="7.7109375" style="48" customWidth="1"/>
    <col min="1543" max="1543" width="69.85546875" style="48" customWidth="1"/>
    <col min="1544" max="1546" width="11.140625" style="48" bestFit="1" customWidth="1"/>
    <col min="1547" max="1547" width="13.5703125" style="48" customWidth="1"/>
    <col min="1548" max="1548" width="10" style="48" customWidth="1"/>
    <col min="1549" max="1549" width="11.5703125" style="48" customWidth="1"/>
    <col min="1550" max="1550" width="11.85546875" style="48" customWidth="1"/>
    <col min="1551" max="1551" width="62" style="48" customWidth="1"/>
    <col min="1552" max="1797" width="9.140625" style="48"/>
    <col min="1798" max="1798" width="7.7109375" style="48" customWidth="1"/>
    <col min="1799" max="1799" width="69.85546875" style="48" customWidth="1"/>
    <col min="1800" max="1802" width="11.140625" style="48" bestFit="1" customWidth="1"/>
    <col min="1803" max="1803" width="13.5703125" style="48" customWidth="1"/>
    <col min="1804" max="1804" width="10" style="48" customWidth="1"/>
    <col min="1805" max="1805" width="11.5703125" style="48" customWidth="1"/>
    <col min="1806" max="1806" width="11.85546875" style="48" customWidth="1"/>
    <col min="1807" max="1807" width="62" style="48" customWidth="1"/>
    <col min="1808" max="2053" width="9.140625" style="48"/>
    <col min="2054" max="2054" width="7.7109375" style="48" customWidth="1"/>
    <col min="2055" max="2055" width="69.85546875" style="48" customWidth="1"/>
    <col min="2056" max="2058" width="11.140625" style="48" bestFit="1" customWidth="1"/>
    <col min="2059" max="2059" width="13.5703125" style="48" customWidth="1"/>
    <col min="2060" max="2060" width="10" style="48" customWidth="1"/>
    <col min="2061" max="2061" width="11.5703125" style="48" customWidth="1"/>
    <col min="2062" max="2062" width="11.85546875" style="48" customWidth="1"/>
    <col min="2063" max="2063" width="62" style="48" customWidth="1"/>
    <col min="2064" max="2309" width="9.140625" style="48"/>
    <col min="2310" max="2310" width="7.7109375" style="48" customWidth="1"/>
    <col min="2311" max="2311" width="69.85546875" style="48" customWidth="1"/>
    <col min="2312" max="2314" width="11.140625" style="48" bestFit="1" customWidth="1"/>
    <col min="2315" max="2315" width="13.5703125" style="48" customWidth="1"/>
    <col min="2316" max="2316" width="10" style="48" customWidth="1"/>
    <col min="2317" max="2317" width="11.5703125" style="48" customWidth="1"/>
    <col min="2318" max="2318" width="11.85546875" style="48" customWidth="1"/>
    <col min="2319" max="2319" width="62" style="48" customWidth="1"/>
    <col min="2320" max="2565" width="9.140625" style="48"/>
    <col min="2566" max="2566" width="7.7109375" style="48" customWidth="1"/>
    <col min="2567" max="2567" width="69.85546875" style="48" customWidth="1"/>
    <col min="2568" max="2570" width="11.140625" style="48" bestFit="1" customWidth="1"/>
    <col min="2571" max="2571" width="13.5703125" style="48" customWidth="1"/>
    <col min="2572" max="2572" width="10" style="48" customWidth="1"/>
    <col min="2573" max="2573" width="11.5703125" style="48" customWidth="1"/>
    <col min="2574" max="2574" width="11.85546875" style="48" customWidth="1"/>
    <col min="2575" max="2575" width="62" style="48" customWidth="1"/>
    <col min="2576" max="2821" width="9.140625" style="48"/>
    <col min="2822" max="2822" width="7.7109375" style="48" customWidth="1"/>
    <col min="2823" max="2823" width="69.85546875" style="48" customWidth="1"/>
    <col min="2824" max="2826" width="11.140625" style="48" bestFit="1" customWidth="1"/>
    <col min="2827" max="2827" width="13.5703125" style="48" customWidth="1"/>
    <col min="2828" max="2828" width="10" style="48" customWidth="1"/>
    <col min="2829" max="2829" width="11.5703125" style="48" customWidth="1"/>
    <col min="2830" max="2830" width="11.85546875" style="48" customWidth="1"/>
    <col min="2831" max="2831" width="62" style="48" customWidth="1"/>
    <col min="2832" max="3077" width="9.140625" style="48"/>
    <col min="3078" max="3078" width="7.7109375" style="48" customWidth="1"/>
    <col min="3079" max="3079" width="69.85546875" style="48" customWidth="1"/>
    <col min="3080" max="3082" width="11.140625" style="48" bestFit="1" customWidth="1"/>
    <col min="3083" max="3083" width="13.5703125" style="48" customWidth="1"/>
    <col min="3084" max="3084" width="10" style="48" customWidth="1"/>
    <col min="3085" max="3085" width="11.5703125" style="48" customWidth="1"/>
    <col min="3086" max="3086" width="11.85546875" style="48" customWidth="1"/>
    <col min="3087" max="3087" width="62" style="48" customWidth="1"/>
    <col min="3088" max="3333" width="9.140625" style="48"/>
    <col min="3334" max="3334" width="7.7109375" style="48" customWidth="1"/>
    <col min="3335" max="3335" width="69.85546875" style="48" customWidth="1"/>
    <col min="3336" max="3338" width="11.140625" style="48" bestFit="1" customWidth="1"/>
    <col min="3339" max="3339" width="13.5703125" style="48" customWidth="1"/>
    <col min="3340" max="3340" width="10" style="48" customWidth="1"/>
    <col min="3341" max="3341" width="11.5703125" style="48" customWidth="1"/>
    <col min="3342" max="3342" width="11.85546875" style="48" customWidth="1"/>
    <col min="3343" max="3343" width="62" style="48" customWidth="1"/>
    <col min="3344" max="3589" width="9.140625" style="48"/>
    <col min="3590" max="3590" width="7.7109375" style="48" customWidth="1"/>
    <col min="3591" max="3591" width="69.85546875" style="48" customWidth="1"/>
    <col min="3592" max="3594" width="11.140625" style="48" bestFit="1" customWidth="1"/>
    <col min="3595" max="3595" width="13.5703125" style="48" customWidth="1"/>
    <col min="3596" max="3596" width="10" style="48" customWidth="1"/>
    <col min="3597" max="3597" width="11.5703125" style="48" customWidth="1"/>
    <col min="3598" max="3598" width="11.85546875" style="48" customWidth="1"/>
    <col min="3599" max="3599" width="62" style="48" customWidth="1"/>
    <col min="3600" max="3845" width="9.140625" style="48"/>
    <col min="3846" max="3846" width="7.7109375" style="48" customWidth="1"/>
    <col min="3847" max="3847" width="69.85546875" style="48" customWidth="1"/>
    <col min="3848" max="3850" width="11.140625" style="48" bestFit="1" customWidth="1"/>
    <col min="3851" max="3851" width="13.5703125" style="48" customWidth="1"/>
    <col min="3852" max="3852" width="10" style="48" customWidth="1"/>
    <col min="3853" max="3853" width="11.5703125" style="48" customWidth="1"/>
    <col min="3854" max="3854" width="11.85546875" style="48" customWidth="1"/>
    <col min="3855" max="3855" width="62" style="48" customWidth="1"/>
    <col min="3856" max="4101" width="9.140625" style="48"/>
    <col min="4102" max="4102" width="7.7109375" style="48" customWidth="1"/>
    <col min="4103" max="4103" width="69.85546875" style="48" customWidth="1"/>
    <col min="4104" max="4106" width="11.140625" style="48" bestFit="1" customWidth="1"/>
    <col min="4107" max="4107" width="13.5703125" style="48" customWidth="1"/>
    <col min="4108" max="4108" width="10" style="48" customWidth="1"/>
    <col min="4109" max="4109" width="11.5703125" style="48" customWidth="1"/>
    <col min="4110" max="4110" width="11.85546875" style="48" customWidth="1"/>
    <col min="4111" max="4111" width="62" style="48" customWidth="1"/>
    <col min="4112" max="4357" width="9.140625" style="48"/>
    <col min="4358" max="4358" width="7.7109375" style="48" customWidth="1"/>
    <col min="4359" max="4359" width="69.85546875" style="48" customWidth="1"/>
    <col min="4360" max="4362" width="11.140625" style="48" bestFit="1" customWidth="1"/>
    <col min="4363" max="4363" width="13.5703125" style="48" customWidth="1"/>
    <col min="4364" max="4364" width="10" style="48" customWidth="1"/>
    <col min="4365" max="4365" width="11.5703125" style="48" customWidth="1"/>
    <col min="4366" max="4366" width="11.85546875" style="48" customWidth="1"/>
    <col min="4367" max="4367" width="62" style="48" customWidth="1"/>
    <col min="4368" max="4613" width="9.140625" style="48"/>
    <col min="4614" max="4614" width="7.7109375" style="48" customWidth="1"/>
    <col min="4615" max="4615" width="69.85546875" style="48" customWidth="1"/>
    <col min="4616" max="4618" width="11.140625" style="48" bestFit="1" customWidth="1"/>
    <col min="4619" max="4619" width="13.5703125" style="48" customWidth="1"/>
    <col min="4620" max="4620" width="10" style="48" customWidth="1"/>
    <col min="4621" max="4621" width="11.5703125" style="48" customWidth="1"/>
    <col min="4622" max="4622" width="11.85546875" style="48" customWidth="1"/>
    <col min="4623" max="4623" width="62" style="48" customWidth="1"/>
    <col min="4624" max="4869" width="9.140625" style="48"/>
    <col min="4870" max="4870" width="7.7109375" style="48" customWidth="1"/>
    <col min="4871" max="4871" width="69.85546875" style="48" customWidth="1"/>
    <col min="4872" max="4874" width="11.140625" style="48" bestFit="1" customWidth="1"/>
    <col min="4875" max="4875" width="13.5703125" style="48" customWidth="1"/>
    <col min="4876" max="4876" width="10" style="48" customWidth="1"/>
    <col min="4877" max="4877" width="11.5703125" style="48" customWidth="1"/>
    <col min="4878" max="4878" width="11.85546875" style="48" customWidth="1"/>
    <col min="4879" max="4879" width="62" style="48" customWidth="1"/>
    <col min="4880" max="5125" width="9.140625" style="48"/>
    <col min="5126" max="5126" width="7.7109375" style="48" customWidth="1"/>
    <col min="5127" max="5127" width="69.85546875" style="48" customWidth="1"/>
    <col min="5128" max="5130" width="11.140625" style="48" bestFit="1" customWidth="1"/>
    <col min="5131" max="5131" width="13.5703125" style="48" customWidth="1"/>
    <col min="5132" max="5132" width="10" style="48" customWidth="1"/>
    <col min="5133" max="5133" width="11.5703125" style="48" customWidth="1"/>
    <col min="5134" max="5134" width="11.85546875" style="48" customWidth="1"/>
    <col min="5135" max="5135" width="62" style="48" customWidth="1"/>
    <col min="5136" max="5381" width="9.140625" style="48"/>
    <col min="5382" max="5382" width="7.7109375" style="48" customWidth="1"/>
    <col min="5383" max="5383" width="69.85546875" style="48" customWidth="1"/>
    <col min="5384" max="5386" width="11.140625" style="48" bestFit="1" customWidth="1"/>
    <col min="5387" max="5387" width="13.5703125" style="48" customWidth="1"/>
    <col min="5388" max="5388" width="10" style="48" customWidth="1"/>
    <col min="5389" max="5389" width="11.5703125" style="48" customWidth="1"/>
    <col min="5390" max="5390" width="11.85546875" style="48" customWidth="1"/>
    <col min="5391" max="5391" width="62" style="48" customWidth="1"/>
    <col min="5392" max="5637" width="9.140625" style="48"/>
    <col min="5638" max="5638" width="7.7109375" style="48" customWidth="1"/>
    <col min="5639" max="5639" width="69.85546875" style="48" customWidth="1"/>
    <col min="5640" max="5642" width="11.140625" style="48" bestFit="1" customWidth="1"/>
    <col min="5643" max="5643" width="13.5703125" style="48" customWidth="1"/>
    <col min="5644" max="5644" width="10" style="48" customWidth="1"/>
    <col min="5645" max="5645" width="11.5703125" style="48" customWidth="1"/>
    <col min="5646" max="5646" width="11.85546875" style="48" customWidth="1"/>
    <col min="5647" max="5647" width="62" style="48" customWidth="1"/>
    <col min="5648" max="5893" width="9.140625" style="48"/>
    <col min="5894" max="5894" width="7.7109375" style="48" customWidth="1"/>
    <col min="5895" max="5895" width="69.85546875" style="48" customWidth="1"/>
    <col min="5896" max="5898" width="11.140625" style="48" bestFit="1" customWidth="1"/>
    <col min="5899" max="5899" width="13.5703125" style="48" customWidth="1"/>
    <col min="5900" max="5900" width="10" style="48" customWidth="1"/>
    <col min="5901" max="5901" width="11.5703125" style="48" customWidth="1"/>
    <col min="5902" max="5902" width="11.85546875" style="48" customWidth="1"/>
    <col min="5903" max="5903" width="62" style="48" customWidth="1"/>
    <col min="5904" max="6149" width="9.140625" style="48"/>
    <col min="6150" max="6150" width="7.7109375" style="48" customWidth="1"/>
    <col min="6151" max="6151" width="69.85546875" style="48" customWidth="1"/>
    <col min="6152" max="6154" width="11.140625" style="48" bestFit="1" customWidth="1"/>
    <col min="6155" max="6155" width="13.5703125" style="48" customWidth="1"/>
    <col min="6156" max="6156" width="10" style="48" customWidth="1"/>
    <col min="6157" max="6157" width="11.5703125" style="48" customWidth="1"/>
    <col min="6158" max="6158" width="11.85546875" style="48" customWidth="1"/>
    <col min="6159" max="6159" width="62" style="48" customWidth="1"/>
    <col min="6160" max="6405" width="9.140625" style="48"/>
    <col min="6406" max="6406" width="7.7109375" style="48" customWidth="1"/>
    <col min="6407" max="6407" width="69.85546875" style="48" customWidth="1"/>
    <col min="6408" max="6410" width="11.140625" style="48" bestFit="1" customWidth="1"/>
    <col min="6411" max="6411" width="13.5703125" style="48" customWidth="1"/>
    <col min="6412" max="6412" width="10" style="48" customWidth="1"/>
    <col min="6413" max="6413" width="11.5703125" style="48" customWidth="1"/>
    <col min="6414" max="6414" width="11.85546875" style="48" customWidth="1"/>
    <col min="6415" max="6415" width="62" style="48" customWidth="1"/>
    <col min="6416" max="6661" width="9.140625" style="48"/>
    <col min="6662" max="6662" width="7.7109375" style="48" customWidth="1"/>
    <col min="6663" max="6663" width="69.85546875" style="48" customWidth="1"/>
    <col min="6664" max="6666" width="11.140625" style="48" bestFit="1" customWidth="1"/>
    <col min="6667" max="6667" width="13.5703125" style="48" customWidth="1"/>
    <col min="6668" max="6668" width="10" style="48" customWidth="1"/>
    <col min="6669" max="6669" width="11.5703125" style="48" customWidth="1"/>
    <col min="6670" max="6670" width="11.85546875" style="48" customWidth="1"/>
    <col min="6671" max="6671" width="62" style="48" customWidth="1"/>
    <col min="6672" max="6917" width="9.140625" style="48"/>
    <col min="6918" max="6918" width="7.7109375" style="48" customWidth="1"/>
    <col min="6919" max="6919" width="69.85546875" style="48" customWidth="1"/>
    <col min="6920" max="6922" width="11.140625" style="48" bestFit="1" customWidth="1"/>
    <col min="6923" max="6923" width="13.5703125" style="48" customWidth="1"/>
    <col min="6924" max="6924" width="10" style="48" customWidth="1"/>
    <col min="6925" max="6925" width="11.5703125" style="48" customWidth="1"/>
    <col min="6926" max="6926" width="11.85546875" style="48" customWidth="1"/>
    <col min="6927" max="6927" width="62" style="48" customWidth="1"/>
    <col min="6928" max="7173" width="9.140625" style="48"/>
    <col min="7174" max="7174" width="7.7109375" style="48" customWidth="1"/>
    <col min="7175" max="7175" width="69.85546875" style="48" customWidth="1"/>
    <col min="7176" max="7178" width="11.140625" style="48" bestFit="1" customWidth="1"/>
    <col min="7179" max="7179" width="13.5703125" style="48" customWidth="1"/>
    <col min="7180" max="7180" width="10" style="48" customWidth="1"/>
    <col min="7181" max="7181" width="11.5703125" style="48" customWidth="1"/>
    <col min="7182" max="7182" width="11.85546875" style="48" customWidth="1"/>
    <col min="7183" max="7183" width="62" style="48" customWidth="1"/>
    <col min="7184" max="7429" width="9.140625" style="48"/>
    <col min="7430" max="7430" width="7.7109375" style="48" customWidth="1"/>
    <col min="7431" max="7431" width="69.85546875" style="48" customWidth="1"/>
    <col min="7432" max="7434" width="11.140625" style="48" bestFit="1" customWidth="1"/>
    <col min="7435" max="7435" width="13.5703125" style="48" customWidth="1"/>
    <col min="7436" max="7436" width="10" style="48" customWidth="1"/>
    <col min="7437" max="7437" width="11.5703125" style="48" customWidth="1"/>
    <col min="7438" max="7438" width="11.85546875" style="48" customWidth="1"/>
    <col min="7439" max="7439" width="62" style="48" customWidth="1"/>
    <col min="7440" max="7685" width="9.140625" style="48"/>
    <col min="7686" max="7686" width="7.7109375" style="48" customWidth="1"/>
    <col min="7687" max="7687" width="69.85546875" style="48" customWidth="1"/>
    <col min="7688" max="7690" width="11.140625" style="48" bestFit="1" customWidth="1"/>
    <col min="7691" max="7691" width="13.5703125" style="48" customWidth="1"/>
    <col min="7692" max="7692" width="10" style="48" customWidth="1"/>
    <col min="7693" max="7693" width="11.5703125" style="48" customWidth="1"/>
    <col min="7694" max="7694" width="11.85546875" style="48" customWidth="1"/>
    <col min="7695" max="7695" width="62" style="48" customWidth="1"/>
    <col min="7696" max="7941" width="9.140625" style="48"/>
    <col min="7942" max="7942" width="7.7109375" style="48" customWidth="1"/>
    <col min="7943" max="7943" width="69.85546875" style="48" customWidth="1"/>
    <col min="7944" max="7946" width="11.140625" style="48" bestFit="1" customWidth="1"/>
    <col min="7947" max="7947" width="13.5703125" style="48" customWidth="1"/>
    <col min="7948" max="7948" width="10" style="48" customWidth="1"/>
    <col min="7949" max="7949" width="11.5703125" style="48" customWidth="1"/>
    <col min="7950" max="7950" width="11.85546875" style="48" customWidth="1"/>
    <col min="7951" max="7951" width="62" style="48" customWidth="1"/>
    <col min="7952" max="8197" width="9.140625" style="48"/>
    <col min="8198" max="8198" width="7.7109375" style="48" customWidth="1"/>
    <col min="8199" max="8199" width="69.85546875" style="48" customWidth="1"/>
    <col min="8200" max="8202" width="11.140625" style="48" bestFit="1" customWidth="1"/>
    <col min="8203" max="8203" width="13.5703125" style="48" customWidth="1"/>
    <col min="8204" max="8204" width="10" style="48" customWidth="1"/>
    <col min="8205" max="8205" width="11.5703125" style="48" customWidth="1"/>
    <col min="8206" max="8206" width="11.85546875" style="48" customWidth="1"/>
    <col min="8207" max="8207" width="62" style="48" customWidth="1"/>
    <col min="8208" max="8453" width="9.140625" style="48"/>
    <col min="8454" max="8454" width="7.7109375" style="48" customWidth="1"/>
    <col min="8455" max="8455" width="69.85546875" style="48" customWidth="1"/>
    <col min="8456" max="8458" width="11.140625" style="48" bestFit="1" customWidth="1"/>
    <col min="8459" max="8459" width="13.5703125" style="48" customWidth="1"/>
    <col min="8460" max="8460" width="10" style="48" customWidth="1"/>
    <col min="8461" max="8461" width="11.5703125" style="48" customWidth="1"/>
    <col min="8462" max="8462" width="11.85546875" style="48" customWidth="1"/>
    <col min="8463" max="8463" width="62" style="48" customWidth="1"/>
    <col min="8464" max="8709" width="9.140625" style="48"/>
    <col min="8710" max="8710" width="7.7109375" style="48" customWidth="1"/>
    <col min="8711" max="8711" width="69.85546875" style="48" customWidth="1"/>
    <col min="8712" max="8714" width="11.140625" style="48" bestFit="1" customWidth="1"/>
    <col min="8715" max="8715" width="13.5703125" style="48" customWidth="1"/>
    <col min="8716" max="8716" width="10" style="48" customWidth="1"/>
    <col min="8717" max="8717" width="11.5703125" style="48" customWidth="1"/>
    <col min="8718" max="8718" width="11.85546875" style="48" customWidth="1"/>
    <col min="8719" max="8719" width="62" style="48" customWidth="1"/>
    <col min="8720" max="8965" width="9.140625" style="48"/>
    <col min="8966" max="8966" width="7.7109375" style="48" customWidth="1"/>
    <col min="8967" max="8967" width="69.85546875" style="48" customWidth="1"/>
    <col min="8968" max="8970" width="11.140625" style="48" bestFit="1" customWidth="1"/>
    <col min="8971" max="8971" width="13.5703125" style="48" customWidth="1"/>
    <col min="8972" max="8972" width="10" style="48" customWidth="1"/>
    <col min="8973" max="8973" width="11.5703125" style="48" customWidth="1"/>
    <col min="8974" max="8974" width="11.85546875" style="48" customWidth="1"/>
    <col min="8975" max="8975" width="62" style="48" customWidth="1"/>
    <col min="8976" max="9221" width="9.140625" style="48"/>
    <col min="9222" max="9222" width="7.7109375" style="48" customWidth="1"/>
    <col min="9223" max="9223" width="69.85546875" style="48" customWidth="1"/>
    <col min="9224" max="9226" width="11.140625" style="48" bestFit="1" customWidth="1"/>
    <col min="9227" max="9227" width="13.5703125" style="48" customWidth="1"/>
    <col min="9228" max="9228" width="10" style="48" customWidth="1"/>
    <col min="9229" max="9229" width="11.5703125" style="48" customWidth="1"/>
    <col min="9230" max="9230" width="11.85546875" style="48" customWidth="1"/>
    <col min="9231" max="9231" width="62" style="48" customWidth="1"/>
    <col min="9232" max="9477" width="9.140625" style="48"/>
    <col min="9478" max="9478" width="7.7109375" style="48" customWidth="1"/>
    <col min="9479" max="9479" width="69.85546875" style="48" customWidth="1"/>
    <col min="9480" max="9482" width="11.140625" style="48" bestFit="1" customWidth="1"/>
    <col min="9483" max="9483" width="13.5703125" style="48" customWidth="1"/>
    <col min="9484" max="9484" width="10" style="48" customWidth="1"/>
    <col min="9485" max="9485" width="11.5703125" style="48" customWidth="1"/>
    <col min="9486" max="9486" width="11.85546875" style="48" customWidth="1"/>
    <col min="9487" max="9487" width="62" style="48" customWidth="1"/>
    <col min="9488" max="9733" width="9.140625" style="48"/>
    <col min="9734" max="9734" width="7.7109375" style="48" customWidth="1"/>
    <col min="9735" max="9735" width="69.85546875" style="48" customWidth="1"/>
    <col min="9736" max="9738" width="11.140625" style="48" bestFit="1" customWidth="1"/>
    <col min="9739" max="9739" width="13.5703125" style="48" customWidth="1"/>
    <col min="9740" max="9740" width="10" style="48" customWidth="1"/>
    <col min="9741" max="9741" width="11.5703125" style="48" customWidth="1"/>
    <col min="9742" max="9742" width="11.85546875" style="48" customWidth="1"/>
    <col min="9743" max="9743" width="62" style="48" customWidth="1"/>
    <col min="9744" max="9989" width="9.140625" style="48"/>
    <col min="9990" max="9990" width="7.7109375" style="48" customWidth="1"/>
    <col min="9991" max="9991" width="69.85546875" style="48" customWidth="1"/>
    <col min="9992" max="9994" width="11.140625" style="48" bestFit="1" customWidth="1"/>
    <col min="9995" max="9995" width="13.5703125" style="48" customWidth="1"/>
    <col min="9996" max="9996" width="10" style="48" customWidth="1"/>
    <col min="9997" max="9997" width="11.5703125" style="48" customWidth="1"/>
    <col min="9998" max="9998" width="11.85546875" style="48" customWidth="1"/>
    <col min="9999" max="9999" width="62" style="48" customWidth="1"/>
    <col min="10000" max="10245" width="9.140625" style="48"/>
    <col min="10246" max="10246" width="7.7109375" style="48" customWidth="1"/>
    <col min="10247" max="10247" width="69.85546875" style="48" customWidth="1"/>
    <col min="10248" max="10250" width="11.140625" style="48" bestFit="1" customWidth="1"/>
    <col min="10251" max="10251" width="13.5703125" style="48" customWidth="1"/>
    <col min="10252" max="10252" width="10" style="48" customWidth="1"/>
    <col min="10253" max="10253" width="11.5703125" style="48" customWidth="1"/>
    <col min="10254" max="10254" width="11.85546875" style="48" customWidth="1"/>
    <col min="10255" max="10255" width="62" style="48" customWidth="1"/>
    <col min="10256" max="10501" width="9.140625" style="48"/>
    <col min="10502" max="10502" width="7.7109375" style="48" customWidth="1"/>
    <col min="10503" max="10503" width="69.85546875" style="48" customWidth="1"/>
    <col min="10504" max="10506" width="11.140625" style="48" bestFit="1" customWidth="1"/>
    <col min="10507" max="10507" width="13.5703125" style="48" customWidth="1"/>
    <col min="10508" max="10508" width="10" style="48" customWidth="1"/>
    <col min="10509" max="10509" width="11.5703125" style="48" customWidth="1"/>
    <col min="10510" max="10510" width="11.85546875" style="48" customWidth="1"/>
    <col min="10511" max="10511" width="62" style="48" customWidth="1"/>
    <col min="10512" max="10757" width="9.140625" style="48"/>
    <col min="10758" max="10758" width="7.7109375" style="48" customWidth="1"/>
    <col min="10759" max="10759" width="69.85546875" style="48" customWidth="1"/>
    <col min="10760" max="10762" width="11.140625" style="48" bestFit="1" customWidth="1"/>
    <col min="10763" max="10763" width="13.5703125" style="48" customWidth="1"/>
    <col min="10764" max="10764" width="10" style="48" customWidth="1"/>
    <col min="10765" max="10765" width="11.5703125" style="48" customWidth="1"/>
    <col min="10766" max="10766" width="11.85546875" style="48" customWidth="1"/>
    <col min="10767" max="10767" width="62" style="48" customWidth="1"/>
    <col min="10768" max="11013" width="9.140625" style="48"/>
    <col min="11014" max="11014" width="7.7109375" style="48" customWidth="1"/>
    <col min="11015" max="11015" width="69.85546875" style="48" customWidth="1"/>
    <col min="11016" max="11018" width="11.140625" style="48" bestFit="1" customWidth="1"/>
    <col min="11019" max="11019" width="13.5703125" style="48" customWidth="1"/>
    <col min="11020" max="11020" width="10" style="48" customWidth="1"/>
    <col min="11021" max="11021" width="11.5703125" style="48" customWidth="1"/>
    <col min="11022" max="11022" width="11.85546875" style="48" customWidth="1"/>
    <col min="11023" max="11023" width="62" style="48" customWidth="1"/>
    <col min="11024" max="11269" width="9.140625" style="48"/>
    <col min="11270" max="11270" width="7.7109375" style="48" customWidth="1"/>
    <col min="11271" max="11271" width="69.85546875" style="48" customWidth="1"/>
    <col min="11272" max="11274" width="11.140625" style="48" bestFit="1" customWidth="1"/>
    <col min="11275" max="11275" width="13.5703125" style="48" customWidth="1"/>
    <col min="11276" max="11276" width="10" style="48" customWidth="1"/>
    <col min="11277" max="11277" width="11.5703125" style="48" customWidth="1"/>
    <col min="11278" max="11278" width="11.85546875" style="48" customWidth="1"/>
    <col min="11279" max="11279" width="62" style="48" customWidth="1"/>
    <col min="11280" max="11525" width="9.140625" style="48"/>
    <col min="11526" max="11526" width="7.7109375" style="48" customWidth="1"/>
    <col min="11527" max="11527" width="69.85546875" style="48" customWidth="1"/>
    <col min="11528" max="11530" width="11.140625" style="48" bestFit="1" customWidth="1"/>
    <col min="11531" max="11531" width="13.5703125" style="48" customWidth="1"/>
    <col min="11532" max="11532" width="10" style="48" customWidth="1"/>
    <col min="11533" max="11533" width="11.5703125" style="48" customWidth="1"/>
    <col min="11534" max="11534" width="11.85546875" style="48" customWidth="1"/>
    <col min="11535" max="11535" width="62" style="48" customWidth="1"/>
    <col min="11536" max="11781" width="9.140625" style="48"/>
    <col min="11782" max="11782" width="7.7109375" style="48" customWidth="1"/>
    <col min="11783" max="11783" width="69.85546875" style="48" customWidth="1"/>
    <col min="11784" max="11786" width="11.140625" style="48" bestFit="1" customWidth="1"/>
    <col min="11787" max="11787" width="13.5703125" style="48" customWidth="1"/>
    <col min="11788" max="11788" width="10" style="48" customWidth="1"/>
    <col min="11789" max="11789" width="11.5703125" style="48" customWidth="1"/>
    <col min="11790" max="11790" width="11.85546875" style="48" customWidth="1"/>
    <col min="11791" max="11791" width="62" style="48" customWidth="1"/>
    <col min="11792" max="12037" width="9.140625" style="48"/>
    <col min="12038" max="12038" width="7.7109375" style="48" customWidth="1"/>
    <col min="12039" max="12039" width="69.85546875" style="48" customWidth="1"/>
    <col min="12040" max="12042" width="11.140625" style="48" bestFit="1" customWidth="1"/>
    <col min="12043" max="12043" width="13.5703125" style="48" customWidth="1"/>
    <col min="12044" max="12044" width="10" style="48" customWidth="1"/>
    <col min="12045" max="12045" width="11.5703125" style="48" customWidth="1"/>
    <col min="12046" max="12046" width="11.85546875" style="48" customWidth="1"/>
    <col min="12047" max="12047" width="62" style="48" customWidth="1"/>
    <col min="12048" max="12293" width="9.140625" style="48"/>
    <col min="12294" max="12294" width="7.7109375" style="48" customWidth="1"/>
    <col min="12295" max="12295" width="69.85546875" style="48" customWidth="1"/>
    <col min="12296" max="12298" width="11.140625" style="48" bestFit="1" customWidth="1"/>
    <col min="12299" max="12299" width="13.5703125" style="48" customWidth="1"/>
    <col min="12300" max="12300" width="10" style="48" customWidth="1"/>
    <col min="12301" max="12301" width="11.5703125" style="48" customWidth="1"/>
    <col min="12302" max="12302" width="11.85546875" style="48" customWidth="1"/>
    <col min="12303" max="12303" width="62" style="48" customWidth="1"/>
    <col min="12304" max="12549" width="9.140625" style="48"/>
    <col min="12550" max="12550" width="7.7109375" style="48" customWidth="1"/>
    <col min="12551" max="12551" width="69.85546875" style="48" customWidth="1"/>
    <col min="12552" max="12554" width="11.140625" style="48" bestFit="1" customWidth="1"/>
    <col min="12555" max="12555" width="13.5703125" style="48" customWidth="1"/>
    <col min="12556" max="12556" width="10" style="48" customWidth="1"/>
    <col min="12557" max="12557" width="11.5703125" style="48" customWidth="1"/>
    <col min="12558" max="12558" width="11.85546875" style="48" customWidth="1"/>
    <col min="12559" max="12559" width="62" style="48" customWidth="1"/>
    <col min="12560" max="12805" width="9.140625" style="48"/>
    <col min="12806" max="12806" width="7.7109375" style="48" customWidth="1"/>
    <col min="12807" max="12807" width="69.85546875" style="48" customWidth="1"/>
    <col min="12808" max="12810" width="11.140625" style="48" bestFit="1" customWidth="1"/>
    <col min="12811" max="12811" width="13.5703125" style="48" customWidth="1"/>
    <col min="12812" max="12812" width="10" style="48" customWidth="1"/>
    <col min="12813" max="12813" width="11.5703125" style="48" customWidth="1"/>
    <col min="12814" max="12814" width="11.85546875" style="48" customWidth="1"/>
    <col min="12815" max="12815" width="62" style="48" customWidth="1"/>
    <col min="12816" max="13061" width="9.140625" style="48"/>
    <col min="13062" max="13062" width="7.7109375" style="48" customWidth="1"/>
    <col min="13063" max="13063" width="69.85546875" style="48" customWidth="1"/>
    <col min="13064" max="13066" width="11.140625" style="48" bestFit="1" customWidth="1"/>
    <col min="13067" max="13067" width="13.5703125" style="48" customWidth="1"/>
    <col min="13068" max="13068" width="10" style="48" customWidth="1"/>
    <col min="13069" max="13069" width="11.5703125" style="48" customWidth="1"/>
    <col min="13070" max="13070" width="11.85546875" style="48" customWidth="1"/>
    <col min="13071" max="13071" width="62" style="48" customWidth="1"/>
    <col min="13072" max="13317" width="9.140625" style="48"/>
    <col min="13318" max="13318" width="7.7109375" style="48" customWidth="1"/>
    <col min="13319" max="13319" width="69.85546875" style="48" customWidth="1"/>
    <col min="13320" max="13322" width="11.140625" style="48" bestFit="1" customWidth="1"/>
    <col min="13323" max="13323" width="13.5703125" style="48" customWidth="1"/>
    <col min="13324" max="13324" width="10" style="48" customWidth="1"/>
    <col min="13325" max="13325" width="11.5703125" style="48" customWidth="1"/>
    <col min="13326" max="13326" width="11.85546875" style="48" customWidth="1"/>
    <col min="13327" max="13327" width="62" style="48" customWidth="1"/>
    <col min="13328" max="13573" width="9.140625" style="48"/>
    <col min="13574" max="13574" width="7.7109375" style="48" customWidth="1"/>
    <col min="13575" max="13575" width="69.85546875" style="48" customWidth="1"/>
    <col min="13576" max="13578" width="11.140625" style="48" bestFit="1" customWidth="1"/>
    <col min="13579" max="13579" width="13.5703125" style="48" customWidth="1"/>
    <col min="13580" max="13580" width="10" style="48" customWidth="1"/>
    <col min="13581" max="13581" width="11.5703125" style="48" customWidth="1"/>
    <col min="13582" max="13582" width="11.85546875" style="48" customWidth="1"/>
    <col min="13583" max="13583" width="62" style="48" customWidth="1"/>
    <col min="13584" max="13829" width="9.140625" style="48"/>
    <col min="13830" max="13830" width="7.7109375" style="48" customWidth="1"/>
    <col min="13831" max="13831" width="69.85546875" style="48" customWidth="1"/>
    <col min="13832" max="13834" width="11.140625" style="48" bestFit="1" customWidth="1"/>
    <col min="13835" max="13835" width="13.5703125" style="48" customWidth="1"/>
    <col min="13836" max="13836" width="10" style="48" customWidth="1"/>
    <col min="13837" max="13837" width="11.5703125" style="48" customWidth="1"/>
    <col min="13838" max="13838" width="11.85546875" style="48" customWidth="1"/>
    <col min="13839" max="13839" width="62" style="48" customWidth="1"/>
    <col min="13840" max="14085" width="9.140625" style="48"/>
    <col min="14086" max="14086" width="7.7109375" style="48" customWidth="1"/>
    <col min="14087" max="14087" width="69.85546875" style="48" customWidth="1"/>
    <col min="14088" max="14090" width="11.140625" style="48" bestFit="1" customWidth="1"/>
    <col min="14091" max="14091" width="13.5703125" style="48" customWidth="1"/>
    <col min="14092" max="14092" width="10" style="48" customWidth="1"/>
    <col min="14093" max="14093" width="11.5703125" style="48" customWidth="1"/>
    <col min="14094" max="14094" width="11.85546875" style="48" customWidth="1"/>
    <col min="14095" max="14095" width="62" style="48" customWidth="1"/>
    <col min="14096" max="14341" width="9.140625" style="48"/>
    <col min="14342" max="14342" width="7.7109375" style="48" customWidth="1"/>
    <col min="14343" max="14343" width="69.85546875" style="48" customWidth="1"/>
    <col min="14344" max="14346" width="11.140625" style="48" bestFit="1" customWidth="1"/>
    <col min="14347" max="14347" width="13.5703125" style="48" customWidth="1"/>
    <col min="14348" max="14348" width="10" style="48" customWidth="1"/>
    <col min="14349" max="14349" width="11.5703125" style="48" customWidth="1"/>
    <col min="14350" max="14350" width="11.85546875" style="48" customWidth="1"/>
    <col min="14351" max="14351" width="62" style="48" customWidth="1"/>
    <col min="14352" max="14597" width="9.140625" style="48"/>
    <col min="14598" max="14598" width="7.7109375" style="48" customWidth="1"/>
    <col min="14599" max="14599" width="69.85546875" style="48" customWidth="1"/>
    <col min="14600" max="14602" width="11.140625" style="48" bestFit="1" customWidth="1"/>
    <col min="14603" max="14603" width="13.5703125" style="48" customWidth="1"/>
    <col min="14604" max="14604" width="10" style="48" customWidth="1"/>
    <col min="14605" max="14605" width="11.5703125" style="48" customWidth="1"/>
    <col min="14606" max="14606" width="11.85546875" style="48" customWidth="1"/>
    <col min="14607" max="14607" width="62" style="48" customWidth="1"/>
    <col min="14608" max="14853" width="9.140625" style="48"/>
    <col min="14854" max="14854" width="7.7109375" style="48" customWidth="1"/>
    <col min="14855" max="14855" width="69.85546875" style="48" customWidth="1"/>
    <col min="14856" max="14858" width="11.140625" style="48" bestFit="1" customWidth="1"/>
    <col min="14859" max="14859" width="13.5703125" style="48" customWidth="1"/>
    <col min="14860" max="14860" width="10" style="48" customWidth="1"/>
    <col min="14861" max="14861" width="11.5703125" style="48" customWidth="1"/>
    <col min="14862" max="14862" width="11.85546875" style="48" customWidth="1"/>
    <col min="14863" max="14863" width="62" style="48" customWidth="1"/>
    <col min="14864" max="15109" width="9.140625" style="48"/>
    <col min="15110" max="15110" width="7.7109375" style="48" customWidth="1"/>
    <col min="15111" max="15111" width="69.85546875" style="48" customWidth="1"/>
    <col min="15112" max="15114" width="11.140625" style="48" bestFit="1" customWidth="1"/>
    <col min="15115" max="15115" width="13.5703125" style="48" customWidth="1"/>
    <col min="15116" max="15116" width="10" style="48" customWidth="1"/>
    <col min="15117" max="15117" width="11.5703125" style="48" customWidth="1"/>
    <col min="15118" max="15118" width="11.85546875" style="48" customWidth="1"/>
    <col min="15119" max="15119" width="62" style="48" customWidth="1"/>
    <col min="15120" max="15365" width="9.140625" style="48"/>
    <col min="15366" max="15366" width="7.7109375" style="48" customWidth="1"/>
    <col min="15367" max="15367" width="69.85546875" style="48" customWidth="1"/>
    <col min="15368" max="15370" width="11.140625" style="48" bestFit="1" customWidth="1"/>
    <col min="15371" max="15371" width="13.5703125" style="48" customWidth="1"/>
    <col min="15372" max="15372" width="10" style="48" customWidth="1"/>
    <col min="15373" max="15373" width="11.5703125" style="48" customWidth="1"/>
    <col min="15374" max="15374" width="11.85546875" style="48" customWidth="1"/>
    <col min="15375" max="15375" width="62" style="48" customWidth="1"/>
    <col min="15376" max="15621" width="9.140625" style="48"/>
    <col min="15622" max="15622" width="7.7109375" style="48" customWidth="1"/>
    <col min="15623" max="15623" width="69.85546875" style="48" customWidth="1"/>
    <col min="15624" max="15626" width="11.140625" style="48" bestFit="1" customWidth="1"/>
    <col min="15627" max="15627" width="13.5703125" style="48" customWidth="1"/>
    <col min="15628" max="15628" width="10" style="48" customWidth="1"/>
    <col min="15629" max="15629" width="11.5703125" style="48" customWidth="1"/>
    <col min="15630" max="15630" width="11.85546875" style="48" customWidth="1"/>
    <col min="15631" max="15631" width="62" style="48" customWidth="1"/>
    <col min="15632" max="15877" width="9.140625" style="48"/>
    <col min="15878" max="15878" width="7.7109375" style="48" customWidth="1"/>
    <col min="15879" max="15879" width="69.85546875" style="48" customWidth="1"/>
    <col min="15880" max="15882" width="11.140625" style="48" bestFit="1" customWidth="1"/>
    <col min="15883" max="15883" width="13.5703125" style="48" customWidth="1"/>
    <col min="15884" max="15884" width="10" style="48" customWidth="1"/>
    <col min="15885" max="15885" width="11.5703125" style="48" customWidth="1"/>
    <col min="15886" max="15886" width="11.85546875" style="48" customWidth="1"/>
    <col min="15887" max="15887" width="62" style="48" customWidth="1"/>
    <col min="15888" max="16133" width="9.140625" style="48"/>
    <col min="16134" max="16134" width="7.7109375" style="48" customWidth="1"/>
    <col min="16135" max="16135" width="69.85546875" style="48" customWidth="1"/>
    <col min="16136" max="16138" width="11.140625" style="48" bestFit="1" customWidth="1"/>
    <col min="16139" max="16139" width="13.5703125" style="48" customWidth="1"/>
    <col min="16140" max="16140" width="10" style="48" customWidth="1"/>
    <col min="16141" max="16141" width="11.5703125" style="48" customWidth="1"/>
    <col min="16142" max="16142" width="11.85546875" style="48" customWidth="1"/>
    <col min="16143" max="16143" width="62" style="48" customWidth="1"/>
    <col min="16144" max="16384" width="9.140625" style="48"/>
  </cols>
  <sheetData>
    <row r="1" spans="1:24">
      <c r="A1" s="743" t="s">
        <v>2</v>
      </c>
      <c r="B1" s="743"/>
      <c r="C1" s="45"/>
      <c r="D1" s="46"/>
      <c r="E1" s="46"/>
      <c r="F1" s="46"/>
      <c r="G1" s="46"/>
      <c r="H1" s="46"/>
      <c r="I1" s="47"/>
      <c r="J1" s="47"/>
      <c r="K1" s="47"/>
      <c r="L1" s="47"/>
      <c r="M1" s="47"/>
      <c r="N1" s="241"/>
      <c r="O1" s="241"/>
      <c r="P1" s="241"/>
      <c r="Q1" s="241"/>
      <c r="R1" s="241"/>
      <c r="S1" s="241"/>
      <c r="T1" s="241"/>
      <c r="U1" s="241"/>
      <c r="V1" s="241"/>
      <c r="W1" s="46"/>
      <c r="X1" s="46"/>
    </row>
    <row r="2" spans="1:24">
      <c r="A2" s="743" t="s">
        <v>951</v>
      </c>
      <c r="B2" s="743"/>
      <c r="C2" s="45"/>
      <c r="D2" s="46"/>
      <c r="E2" s="46"/>
      <c r="F2" s="46"/>
      <c r="G2" s="46"/>
      <c r="H2" s="46"/>
      <c r="I2" s="47"/>
      <c r="J2" s="47"/>
      <c r="K2" s="47"/>
      <c r="L2" s="47"/>
      <c r="M2" s="47"/>
      <c r="N2" s="47"/>
      <c r="O2" s="47"/>
      <c r="P2" s="47"/>
      <c r="Q2" s="47"/>
      <c r="R2" s="47"/>
      <c r="S2" s="47"/>
      <c r="T2" s="47"/>
      <c r="U2" s="47"/>
      <c r="V2" s="47"/>
      <c r="W2" s="46"/>
      <c r="X2" s="46"/>
    </row>
    <row r="3" spans="1:24">
      <c r="A3" s="49" t="s">
        <v>1239</v>
      </c>
      <c r="B3" s="229"/>
      <c r="C3" s="138"/>
      <c r="D3" s="138"/>
      <c r="E3" s="138"/>
      <c r="F3" s="46"/>
      <c r="G3" s="46"/>
      <c r="H3" s="46"/>
      <c r="I3" s="138"/>
      <c r="J3" s="47"/>
      <c r="K3" s="47"/>
      <c r="L3" s="47"/>
      <c r="M3" s="47"/>
      <c r="N3" s="47"/>
      <c r="O3" s="47"/>
      <c r="P3" s="47"/>
      <c r="Q3" s="47"/>
      <c r="R3" s="47"/>
      <c r="S3" s="47"/>
      <c r="T3" s="47"/>
      <c r="U3" s="47"/>
      <c r="V3" s="143"/>
      <c r="W3" s="46"/>
      <c r="X3" s="46"/>
    </row>
    <row r="4" spans="1:24" ht="15" customHeight="1">
      <c r="A4" s="50" t="s">
        <v>952</v>
      </c>
      <c r="B4" s="51"/>
      <c r="C4" s="138"/>
      <c r="D4" s="138"/>
      <c r="E4" s="138"/>
      <c r="F4" s="141"/>
      <c r="G4" s="46"/>
      <c r="H4" s="46"/>
      <c r="I4" s="138"/>
      <c r="J4" s="47"/>
      <c r="K4" s="47"/>
      <c r="L4" s="47"/>
      <c r="M4" s="47"/>
      <c r="N4" s="143"/>
      <c r="O4" s="143"/>
      <c r="P4" s="143"/>
      <c r="Q4" s="143"/>
      <c r="R4" s="143"/>
      <c r="S4" s="143"/>
      <c r="T4" s="143"/>
      <c r="U4" s="143"/>
      <c r="V4" s="143"/>
      <c r="W4" s="143"/>
      <c r="X4" s="46"/>
    </row>
    <row r="5" spans="1:24">
      <c r="A5" s="52" t="s">
        <v>1274</v>
      </c>
      <c r="B5" s="51"/>
      <c r="C5" s="50"/>
      <c r="D5" s="46"/>
      <c r="E5" s="53"/>
      <c r="F5" s="46"/>
      <c r="G5" s="46"/>
      <c r="H5" s="46"/>
      <c r="I5" s="143"/>
      <c r="J5" s="47"/>
      <c r="K5" s="47"/>
      <c r="L5" s="47"/>
      <c r="M5" s="47"/>
      <c r="N5" s="241"/>
      <c r="O5" s="241"/>
      <c r="P5" s="241"/>
      <c r="Q5" s="241"/>
      <c r="R5" s="241"/>
      <c r="S5" s="241"/>
      <c r="T5" s="241"/>
      <c r="U5" s="241"/>
      <c r="V5" s="241"/>
      <c r="W5" s="46"/>
      <c r="X5" s="46"/>
    </row>
    <row r="6" spans="1:24">
      <c r="A6" s="229"/>
      <c r="B6" s="49"/>
      <c r="C6" s="47"/>
      <c r="D6" s="46"/>
      <c r="E6" s="142"/>
      <c r="F6" s="46"/>
      <c r="G6" s="46"/>
      <c r="H6" s="46"/>
      <c r="I6" s="47"/>
      <c r="J6" s="47"/>
      <c r="K6" s="47"/>
      <c r="L6" s="47"/>
      <c r="M6" s="47"/>
      <c r="N6" s="241"/>
      <c r="O6" s="241"/>
      <c r="P6" s="241"/>
      <c r="Q6" s="241"/>
      <c r="R6" s="241"/>
      <c r="S6" s="241"/>
      <c r="T6" s="241"/>
      <c r="U6" s="241"/>
      <c r="V6" s="241"/>
      <c r="W6" s="46"/>
      <c r="X6" s="46"/>
    </row>
    <row r="7" spans="1:24" s="54" customFormat="1" ht="12.75" customHeight="1">
      <c r="A7" s="744" t="s">
        <v>21</v>
      </c>
      <c r="B7" s="745" t="s">
        <v>953</v>
      </c>
      <c r="C7" s="742" t="s">
        <v>1226</v>
      </c>
      <c r="D7" s="742"/>
      <c r="E7" s="742"/>
      <c r="F7" s="742"/>
      <c r="G7" s="742"/>
      <c r="H7" s="734" t="s">
        <v>1270</v>
      </c>
      <c r="I7" s="734" t="s">
        <v>1284</v>
      </c>
      <c r="J7" s="734" t="s">
        <v>946</v>
      </c>
      <c r="K7" s="734" t="s">
        <v>947</v>
      </c>
      <c r="L7" s="734" t="s">
        <v>948</v>
      </c>
      <c r="M7" s="734" t="s">
        <v>1445</v>
      </c>
      <c r="N7" s="734" t="s">
        <v>1469</v>
      </c>
      <c r="O7" s="734" t="s">
        <v>1468</v>
      </c>
      <c r="P7" s="734" t="s">
        <v>949</v>
      </c>
      <c r="Q7" s="734" t="s">
        <v>1470</v>
      </c>
      <c r="R7" s="734" t="s">
        <v>1246</v>
      </c>
      <c r="S7" s="736" t="s">
        <v>1449</v>
      </c>
      <c r="T7" s="737"/>
      <c r="U7" s="738"/>
      <c r="V7" s="734" t="s">
        <v>1247</v>
      </c>
      <c r="W7" s="734" t="s">
        <v>1229</v>
      </c>
      <c r="X7" s="734" t="s">
        <v>1228</v>
      </c>
    </row>
    <row r="8" spans="1:24" s="55" customFormat="1" ht="15.75" customHeight="1">
      <c r="A8" s="744"/>
      <c r="B8" s="745"/>
      <c r="C8" s="742"/>
      <c r="D8" s="742"/>
      <c r="E8" s="742"/>
      <c r="F8" s="742"/>
      <c r="G8" s="742"/>
      <c r="H8" s="735"/>
      <c r="I8" s="735"/>
      <c r="J8" s="735"/>
      <c r="K8" s="735"/>
      <c r="L8" s="735"/>
      <c r="M8" s="735"/>
      <c r="N8" s="735"/>
      <c r="O8" s="735"/>
      <c r="P8" s="735"/>
      <c r="Q8" s="735"/>
      <c r="R8" s="735"/>
      <c r="S8" s="739"/>
      <c r="T8" s="740"/>
      <c r="U8" s="741"/>
      <c r="V8" s="735"/>
      <c r="W8" s="735"/>
      <c r="X8" s="735"/>
    </row>
    <row r="9" spans="1:24" s="55" customFormat="1" ht="47.25">
      <c r="A9" s="744"/>
      <c r="B9" s="745"/>
      <c r="C9" s="231" t="s">
        <v>1271</v>
      </c>
      <c r="D9" s="231" t="s">
        <v>1272</v>
      </c>
      <c r="E9" s="231" t="s">
        <v>1243</v>
      </c>
      <c r="F9" s="232" t="s">
        <v>1227</v>
      </c>
      <c r="G9" s="232" t="s">
        <v>1273</v>
      </c>
      <c r="H9" s="735"/>
      <c r="I9" s="735"/>
      <c r="J9" s="735"/>
      <c r="K9" s="735"/>
      <c r="L9" s="735"/>
      <c r="M9" s="735"/>
      <c r="N9" s="735"/>
      <c r="O9" s="735"/>
      <c r="P9" s="735"/>
      <c r="Q9" s="735"/>
      <c r="R9" s="735"/>
      <c r="S9" s="446" t="s">
        <v>946</v>
      </c>
      <c r="T9" s="446" t="s">
        <v>1450</v>
      </c>
      <c r="U9" s="446" t="s">
        <v>948</v>
      </c>
      <c r="V9" s="735"/>
      <c r="W9" s="735"/>
      <c r="X9" s="735"/>
    </row>
    <row r="10" spans="1:24" s="57" customFormat="1" ht="13.5" customHeight="1">
      <c r="A10" s="56">
        <v>1</v>
      </c>
      <c r="B10" s="56">
        <v>2</v>
      </c>
      <c r="C10" s="56">
        <v>3</v>
      </c>
      <c r="D10" s="56">
        <v>4</v>
      </c>
      <c r="E10" s="56">
        <v>5</v>
      </c>
      <c r="F10" s="233" t="s">
        <v>1230</v>
      </c>
      <c r="G10" s="234" t="s">
        <v>943</v>
      </c>
      <c r="H10" s="236"/>
      <c r="I10" s="234"/>
      <c r="J10" s="234"/>
      <c r="K10" s="234"/>
      <c r="L10" s="234"/>
      <c r="M10" s="236"/>
      <c r="N10" s="234"/>
      <c r="O10" s="236"/>
      <c r="P10" s="236"/>
      <c r="Q10" s="236"/>
      <c r="R10" s="234"/>
      <c r="S10" s="236"/>
      <c r="T10" s="236"/>
      <c r="U10" s="236"/>
      <c r="V10" s="234"/>
      <c r="W10" s="233" t="s">
        <v>1231</v>
      </c>
      <c r="X10" s="234" t="s">
        <v>1232</v>
      </c>
    </row>
    <row r="11" spans="1:24" ht="13.5" customHeight="1">
      <c r="A11" s="58" t="s">
        <v>96</v>
      </c>
      <c r="B11" s="59" t="s">
        <v>954</v>
      </c>
      <c r="C11" s="60"/>
      <c r="D11" s="60"/>
      <c r="E11" s="60"/>
      <c r="F11" s="61"/>
      <c r="G11" s="61"/>
      <c r="H11" s="237"/>
      <c r="I11" s="60"/>
      <c r="J11" s="60"/>
      <c r="K11" s="60"/>
      <c r="L11" s="60"/>
      <c r="M11" s="425"/>
      <c r="N11" s="60"/>
      <c r="O11" s="425"/>
      <c r="P11" s="425"/>
      <c r="Q11" s="425"/>
      <c r="R11" s="60"/>
      <c r="S11" s="425"/>
      <c r="T11" s="425"/>
      <c r="U11" s="425"/>
      <c r="V11" s="60"/>
      <c r="W11" s="61"/>
      <c r="X11" s="61"/>
    </row>
    <row r="12" spans="1:24" s="66" customFormat="1" ht="13.5" customHeight="1">
      <c r="A12" s="62">
        <v>1</v>
      </c>
      <c r="B12" s="63" t="s">
        <v>955</v>
      </c>
      <c r="C12" s="139">
        <f>C14+C17+C20+C21+C24+C25+C31+C32</f>
        <v>295835</v>
      </c>
      <c r="D12" s="139">
        <f>D14+D17+D20+D21+D24+D25+D31+D32</f>
        <v>701920</v>
      </c>
      <c r="E12" s="139">
        <v>461112</v>
      </c>
      <c r="F12" s="111">
        <f>E12/D12</f>
        <v>0.65692956462274898</v>
      </c>
      <c r="G12" s="111">
        <f>E12/C12</f>
        <v>1.5586796694103131</v>
      </c>
      <c r="H12" s="238">
        <f>H14+H17+H20+H21+H24+H25+H31+H32</f>
        <v>764049</v>
      </c>
      <c r="I12" s="139">
        <f>I14+I17+I20+I21+I24+I25+I31+I32</f>
        <v>593617</v>
      </c>
      <c r="J12" s="139">
        <f>J14+J17+J20+J21+J24+J25+J31+J32</f>
        <v>204484</v>
      </c>
      <c r="K12" s="64">
        <f t="shared" ref="K12:L12" si="0">K14+K17+K20+K21+K24+K25+K31+K32</f>
        <v>459266</v>
      </c>
      <c r="L12" s="64">
        <f t="shared" si="0"/>
        <v>465977</v>
      </c>
      <c r="M12" s="139">
        <f>M14+M17+M20+M21+M24+M25+M31+M32</f>
        <v>601052</v>
      </c>
      <c r="N12" s="139">
        <f t="shared" ref="N12:V12" si="1">N14+N17+N20+N21+N24+N25+N31+N32</f>
        <v>892927</v>
      </c>
      <c r="O12" s="139">
        <f>O14+O17+O20+O21+O24+O25+O31+O32+O29</f>
        <v>582251</v>
      </c>
      <c r="P12" s="139">
        <f t="shared" si="1"/>
        <v>997405</v>
      </c>
      <c r="Q12" s="139">
        <f t="shared" si="1"/>
        <v>1482308</v>
      </c>
      <c r="R12" s="139">
        <f t="shared" si="1"/>
        <v>2519745.3199999998</v>
      </c>
      <c r="S12" s="139">
        <f t="shared" si="1"/>
        <v>1528597.4642857143</v>
      </c>
      <c r="T12" s="139">
        <f t="shared" si="1"/>
        <v>1529987.4642857143</v>
      </c>
      <c r="U12" s="139">
        <f t="shared" si="1"/>
        <v>1531379.4642857143</v>
      </c>
      <c r="V12" s="139">
        <f t="shared" si="1"/>
        <v>1057504</v>
      </c>
      <c r="W12" s="111">
        <f>I12/E12</f>
        <v>1.2873596870174708</v>
      </c>
      <c r="X12" s="113">
        <f>I12-E12</f>
        <v>132505</v>
      </c>
    </row>
    <row r="13" spans="1:24" s="66" customFormat="1" ht="13.5" customHeight="1">
      <c r="A13" s="67"/>
      <c r="B13" s="68" t="s">
        <v>54</v>
      </c>
      <c r="C13" s="133"/>
      <c r="D13" s="133"/>
      <c r="E13" s="133"/>
      <c r="F13" s="112"/>
      <c r="G13" s="112"/>
      <c r="H13" s="239"/>
      <c r="I13" s="133"/>
      <c r="J13" s="69"/>
      <c r="K13" s="69"/>
      <c r="L13" s="69"/>
      <c r="M13" s="69"/>
      <c r="N13" s="133"/>
      <c r="O13" s="426"/>
      <c r="P13" s="426"/>
      <c r="Q13" s="426"/>
      <c r="R13" s="133"/>
      <c r="S13" s="442"/>
      <c r="T13" s="442"/>
      <c r="U13" s="442"/>
      <c r="V13" s="69"/>
      <c r="W13" s="112"/>
      <c r="X13" s="114"/>
    </row>
    <row r="14" spans="1:24" s="66" customFormat="1" ht="13.5" customHeight="1">
      <c r="A14" s="67" t="s">
        <v>956</v>
      </c>
      <c r="B14" s="68" t="s">
        <v>957</v>
      </c>
      <c r="C14" s="134">
        <f>C15+C16</f>
        <v>35061</v>
      </c>
      <c r="D14" s="134">
        <f>D15+D16</f>
        <v>35000</v>
      </c>
      <c r="E14" s="134">
        <v>143203</v>
      </c>
      <c r="F14" s="111">
        <f t="shared" ref="F14:F33" si="2">E14/D14</f>
        <v>4.0915142857142861</v>
      </c>
      <c r="G14" s="111">
        <f t="shared" ref="G14:G33" si="3">E14/C14</f>
        <v>4.0843957673768578</v>
      </c>
      <c r="H14" s="239">
        <v>107017</v>
      </c>
      <c r="I14" s="134">
        <v>218187</v>
      </c>
      <c r="J14" s="134">
        <f>J15+J16</f>
        <v>28488</v>
      </c>
      <c r="K14" s="134">
        <f>K15+K16</f>
        <v>44809</v>
      </c>
      <c r="L14" s="134">
        <f t="shared" ref="L14" si="4">L15+L16</f>
        <v>47769</v>
      </c>
      <c r="M14" s="426">
        <v>231213</v>
      </c>
      <c r="N14" s="134">
        <f>N16</f>
        <v>118247.00000000001</v>
      </c>
      <c r="O14" s="426">
        <v>72792</v>
      </c>
      <c r="P14" s="426">
        <v>111664</v>
      </c>
      <c r="Q14" s="426">
        <v>865501</v>
      </c>
      <c r="R14" s="134">
        <v>60455</v>
      </c>
      <c r="S14" s="134">
        <v>5522</v>
      </c>
      <c r="T14" s="134">
        <v>6194</v>
      </c>
      <c r="U14" s="134">
        <v>6866</v>
      </c>
      <c r="V14" s="134">
        <f t="shared" ref="V14" si="5">V16</f>
        <v>179717.00000000003</v>
      </c>
      <c r="W14" s="111">
        <f>I14/E14</f>
        <v>1.5236203152168599</v>
      </c>
      <c r="X14" s="113">
        <f>I14-E14</f>
        <v>74984</v>
      </c>
    </row>
    <row r="15" spans="1:24" s="66" customFormat="1" ht="13.5" customHeight="1" outlineLevel="1">
      <c r="A15" s="70" t="s">
        <v>496</v>
      </c>
      <c r="B15" s="71" t="s">
        <v>958</v>
      </c>
      <c r="C15" s="133"/>
      <c r="D15" s="133"/>
      <c r="E15" s="133"/>
      <c r="F15" s="111"/>
      <c r="G15" s="111"/>
      <c r="H15" s="239"/>
      <c r="I15" s="133"/>
      <c r="J15" s="69"/>
      <c r="K15" s="69"/>
      <c r="L15" s="69"/>
      <c r="M15" s="69"/>
      <c r="N15" s="133"/>
      <c r="O15" s="426"/>
      <c r="P15" s="426"/>
      <c r="Q15" s="426">
        <v>824051</v>
      </c>
      <c r="R15" s="133">
        <v>0</v>
      </c>
      <c r="S15" s="442">
        <v>0</v>
      </c>
      <c r="T15" s="442">
        <v>0</v>
      </c>
      <c r="U15" s="442">
        <v>0</v>
      </c>
      <c r="V15" s="69"/>
      <c r="W15" s="111"/>
      <c r="X15" s="113"/>
    </row>
    <row r="16" spans="1:24" s="66" customFormat="1" ht="13.5" customHeight="1" outlineLevel="1">
      <c r="A16" s="70" t="s">
        <v>500</v>
      </c>
      <c r="B16" s="71" t="s">
        <v>959</v>
      </c>
      <c r="C16" s="133">
        <v>35061</v>
      </c>
      <c r="D16" s="133">
        <v>35000</v>
      </c>
      <c r="E16" s="133">
        <v>143203</v>
      </c>
      <c r="F16" s="111">
        <f t="shared" si="2"/>
        <v>4.0915142857142861</v>
      </c>
      <c r="G16" s="111">
        <f t="shared" si="3"/>
        <v>4.0843957673768578</v>
      </c>
      <c r="H16" s="239"/>
      <c r="I16" s="133"/>
      <c r="J16" s="69">
        <v>28488</v>
      </c>
      <c r="K16" s="69">
        <v>44809</v>
      </c>
      <c r="L16" s="69">
        <v>47769</v>
      </c>
      <c r="M16" s="69"/>
      <c r="N16" s="133">
        <v>118247.00000000001</v>
      </c>
      <c r="O16" s="426">
        <v>72792</v>
      </c>
      <c r="P16" s="426">
        <v>111664</v>
      </c>
      <c r="Q16" s="426">
        <v>41450</v>
      </c>
      <c r="R16" s="442">
        <v>60454.92</v>
      </c>
      <c r="S16" s="442">
        <v>5522</v>
      </c>
      <c r="T16" s="442">
        <v>6194</v>
      </c>
      <c r="U16" s="442">
        <v>6866</v>
      </c>
      <c r="V16" s="133">
        <f>'1П'!X14*1.12-0.44</f>
        <v>179717.00000000003</v>
      </c>
      <c r="W16" s="111">
        <f>I16/E16</f>
        <v>0</v>
      </c>
      <c r="X16" s="113">
        <f t="shared" ref="X16:X33" si="6">I16-E16</f>
        <v>-143203</v>
      </c>
    </row>
    <row r="17" spans="1:24" s="66" customFormat="1" ht="13.5" customHeight="1">
      <c r="A17" s="67" t="s">
        <v>960</v>
      </c>
      <c r="B17" s="68" t="s">
        <v>961</v>
      </c>
      <c r="C17" s="133">
        <f>C18+C19</f>
        <v>221930</v>
      </c>
      <c r="D17" s="133">
        <f t="shared" ref="D17" si="7">D18+D19</f>
        <v>661520</v>
      </c>
      <c r="E17" s="133">
        <v>313400</v>
      </c>
      <c r="F17" s="111">
        <f t="shared" si="2"/>
        <v>0.47375740718345627</v>
      </c>
      <c r="G17" s="111">
        <f t="shared" si="3"/>
        <v>1.4121569864371648</v>
      </c>
      <c r="H17" s="239">
        <v>654572</v>
      </c>
      <c r="I17" s="133">
        <f t="shared" ref="I17:L17" si="8">I18+I19</f>
        <v>367981</v>
      </c>
      <c r="J17" s="133">
        <f t="shared" si="8"/>
        <v>45</v>
      </c>
      <c r="K17" s="133">
        <f t="shared" si="8"/>
        <v>371</v>
      </c>
      <c r="L17" s="133">
        <f t="shared" si="8"/>
        <v>408</v>
      </c>
      <c r="M17" s="426">
        <v>360340</v>
      </c>
      <c r="N17" s="133">
        <f t="shared" ref="N17:V17" si="9">N18+N19</f>
        <v>641035</v>
      </c>
      <c r="O17" s="426">
        <v>499085</v>
      </c>
      <c r="P17" s="426">
        <v>752096</v>
      </c>
      <c r="Q17" s="426">
        <v>272127</v>
      </c>
      <c r="R17" s="133">
        <v>2455883.3199999998</v>
      </c>
      <c r="S17" s="133">
        <v>0</v>
      </c>
      <c r="T17" s="133">
        <v>0</v>
      </c>
      <c r="U17" s="133">
        <v>0</v>
      </c>
      <c r="V17" s="133">
        <f t="shared" si="9"/>
        <v>874376</v>
      </c>
      <c r="W17" s="111">
        <f>I17/E17</f>
        <v>1.1741576260370135</v>
      </c>
      <c r="X17" s="113">
        <f t="shared" si="6"/>
        <v>54581</v>
      </c>
    </row>
    <row r="18" spans="1:24" s="66" customFormat="1" ht="13.5" customHeight="1" outlineLevel="1">
      <c r="A18" s="70" t="s">
        <v>510</v>
      </c>
      <c r="B18" s="71" t="s">
        <v>958</v>
      </c>
      <c r="C18" s="133">
        <v>221930</v>
      </c>
      <c r="D18" s="133">
        <v>661520</v>
      </c>
      <c r="E18" s="133">
        <v>308164</v>
      </c>
      <c r="F18" s="111">
        <f t="shared" si="2"/>
        <v>0.46584230257588582</v>
      </c>
      <c r="G18" s="111">
        <f t="shared" si="3"/>
        <v>1.3885639616095165</v>
      </c>
      <c r="H18" s="239">
        <v>654572</v>
      </c>
      <c r="I18" s="133">
        <v>367981</v>
      </c>
      <c r="J18" s="69"/>
      <c r="K18" s="69"/>
      <c r="L18" s="69"/>
      <c r="M18" s="69"/>
      <c r="N18" s="133">
        <v>641035</v>
      </c>
      <c r="O18" s="426">
        <v>499085</v>
      </c>
      <c r="P18" s="426">
        <v>752096</v>
      </c>
      <c r="Q18" s="426">
        <v>272127</v>
      </c>
      <c r="R18" s="133">
        <v>0.32</v>
      </c>
      <c r="S18" s="442">
        <v>0</v>
      </c>
      <c r="T18" s="442">
        <v>0</v>
      </c>
      <c r="U18" s="442">
        <v>0</v>
      </c>
      <c r="V18" s="133">
        <v>874376</v>
      </c>
      <c r="W18" s="111">
        <f>I18/E18</f>
        <v>1.1941076829220805</v>
      </c>
      <c r="X18" s="113">
        <f t="shared" si="6"/>
        <v>59817</v>
      </c>
    </row>
    <row r="19" spans="1:24" s="66" customFormat="1" ht="13.5" customHeight="1" outlineLevel="1">
      <c r="A19" s="70" t="s">
        <v>513</v>
      </c>
      <c r="B19" s="71" t="s">
        <v>959</v>
      </c>
      <c r="C19" s="133"/>
      <c r="D19" s="133"/>
      <c r="E19" s="133">
        <v>5236</v>
      </c>
      <c r="F19" s="111">
        <v>0</v>
      </c>
      <c r="G19" s="111">
        <v>0</v>
      </c>
      <c r="H19" s="239"/>
      <c r="I19" s="133"/>
      <c r="J19" s="69">
        <v>45</v>
      </c>
      <c r="K19" s="69">
        <v>371</v>
      </c>
      <c r="L19" s="69">
        <v>408</v>
      </c>
      <c r="M19" s="69"/>
      <c r="N19" s="133"/>
      <c r="O19" s="426"/>
      <c r="P19" s="426"/>
      <c r="Q19" s="426">
        <v>0</v>
      </c>
      <c r="R19" s="133">
        <v>0</v>
      </c>
      <c r="S19" s="442">
        <v>0</v>
      </c>
      <c r="T19" s="442">
        <v>0</v>
      </c>
      <c r="U19" s="442">
        <v>0</v>
      </c>
      <c r="V19" s="69"/>
      <c r="W19" s="111">
        <f>I19/E19</f>
        <v>0</v>
      </c>
      <c r="X19" s="113">
        <f t="shared" si="6"/>
        <v>-5236</v>
      </c>
    </row>
    <row r="20" spans="1:24" s="66" customFormat="1" ht="13.5" customHeight="1">
      <c r="A20" s="67" t="s">
        <v>962</v>
      </c>
      <c r="B20" s="68" t="s">
        <v>963</v>
      </c>
      <c r="C20" s="133"/>
      <c r="D20" s="133"/>
      <c r="E20" s="133"/>
      <c r="F20" s="111"/>
      <c r="G20" s="111"/>
      <c r="H20" s="239"/>
      <c r="I20" s="133"/>
      <c r="J20" s="69"/>
      <c r="K20" s="69"/>
      <c r="L20" s="69"/>
      <c r="M20" s="69"/>
      <c r="N20" s="133"/>
      <c r="O20" s="426">
        <v>5112</v>
      </c>
      <c r="P20" s="426"/>
      <c r="Q20" s="426">
        <v>0</v>
      </c>
      <c r="R20" s="133">
        <v>0</v>
      </c>
      <c r="S20" s="442">
        <v>0</v>
      </c>
      <c r="T20" s="442">
        <v>0</v>
      </c>
      <c r="U20" s="442">
        <v>0</v>
      </c>
      <c r="V20" s="69"/>
      <c r="W20" s="111"/>
      <c r="X20" s="113">
        <f t="shared" si="6"/>
        <v>0</v>
      </c>
    </row>
    <row r="21" spans="1:24" s="66" customFormat="1" ht="13.5" customHeight="1">
      <c r="A21" s="67" t="s">
        <v>964</v>
      </c>
      <c r="B21" s="68" t="s">
        <v>965</v>
      </c>
      <c r="C21" s="133"/>
      <c r="D21" s="133"/>
      <c r="E21" s="133"/>
      <c r="F21" s="111"/>
      <c r="G21" s="111"/>
      <c r="H21" s="239"/>
      <c r="I21" s="133"/>
      <c r="J21" s="69">
        <f>J22+J23</f>
        <v>175728</v>
      </c>
      <c r="K21" s="69">
        <f t="shared" ref="K21:L21" si="10">K22+K23</f>
        <v>409944</v>
      </c>
      <c r="L21" s="69">
        <f t="shared" si="10"/>
        <v>410732</v>
      </c>
      <c r="M21" s="69">
        <f t="shared" ref="M21" si="11">M22+M23</f>
        <v>322</v>
      </c>
      <c r="N21" s="133"/>
      <c r="O21" s="426"/>
      <c r="P21" s="426"/>
      <c r="Q21" s="426">
        <v>197454</v>
      </c>
      <c r="R21" s="133">
        <v>0</v>
      </c>
      <c r="S21" s="442">
        <v>1522358.4642857143</v>
      </c>
      <c r="T21" s="442">
        <v>1522358.4642857143</v>
      </c>
      <c r="U21" s="442">
        <v>1522358.4642857143</v>
      </c>
      <c r="V21" s="69"/>
      <c r="W21" s="111"/>
      <c r="X21" s="113">
        <f t="shared" si="6"/>
        <v>0</v>
      </c>
    </row>
    <row r="22" spans="1:24" s="66" customFormat="1" ht="13.5" customHeight="1" outlineLevel="1">
      <c r="A22" s="70" t="s">
        <v>966</v>
      </c>
      <c r="B22" s="71" t="s">
        <v>958</v>
      </c>
      <c r="C22" s="133"/>
      <c r="D22" s="133"/>
      <c r="E22" s="133"/>
      <c r="F22" s="111"/>
      <c r="G22" s="111"/>
      <c r="H22" s="239"/>
      <c r="I22" s="133"/>
      <c r="J22" s="69">
        <v>175728</v>
      </c>
      <c r="K22" s="69">
        <v>409944</v>
      </c>
      <c r="L22" s="69">
        <v>410732</v>
      </c>
      <c r="M22" s="69">
        <v>322</v>
      </c>
      <c r="N22" s="133"/>
      <c r="O22" s="426"/>
      <c r="P22" s="426"/>
      <c r="Q22" s="426">
        <v>197454</v>
      </c>
      <c r="R22" s="133">
        <v>0</v>
      </c>
      <c r="S22" s="442">
        <v>0</v>
      </c>
      <c r="T22" s="442">
        <v>0</v>
      </c>
      <c r="U22" s="442">
        <v>0</v>
      </c>
      <c r="V22" s="69"/>
      <c r="W22" s="111"/>
      <c r="X22" s="113">
        <f t="shared" si="6"/>
        <v>0</v>
      </c>
    </row>
    <row r="23" spans="1:24" s="66" customFormat="1" ht="13.5" customHeight="1" outlineLevel="1">
      <c r="A23" s="70" t="s">
        <v>967</v>
      </c>
      <c r="B23" s="71" t="s">
        <v>959</v>
      </c>
      <c r="C23" s="133"/>
      <c r="D23" s="133"/>
      <c r="E23" s="133"/>
      <c r="F23" s="111"/>
      <c r="G23" s="111"/>
      <c r="H23" s="239"/>
      <c r="I23" s="133"/>
      <c r="J23" s="69"/>
      <c r="K23" s="69"/>
      <c r="L23" s="69"/>
      <c r="M23" s="69"/>
      <c r="N23" s="133"/>
      <c r="O23" s="426"/>
      <c r="P23" s="426"/>
      <c r="Q23" s="426">
        <v>0</v>
      </c>
      <c r="R23" s="133">
        <v>0</v>
      </c>
      <c r="S23" s="442">
        <v>0</v>
      </c>
      <c r="T23" s="442">
        <v>0</v>
      </c>
      <c r="U23" s="442">
        <v>0</v>
      </c>
      <c r="V23" s="69"/>
      <c r="W23" s="111"/>
      <c r="X23" s="113">
        <f t="shared" si="6"/>
        <v>0</v>
      </c>
    </row>
    <row r="24" spans="1:24" s="66" customFormat="1" ht="13.5" customHeight="1">
      <c r="A24" s="67" t="s">
        <v>968</v>
      </c>
      <c r="B24" s="68" t="s">
        <v>969</v>
      </c>
      <c r="C24" s="133"/>
      <c r="D24" s="133"/>
      <c r="E24" s="133"/>
      <c r="F24" s="111"/>
      <c r="G24" s="111"/>
      <c r="H24" s="239"/>
      <c r="I24" s="133"/>
      <c r="J24" s="69"/>
      <c r="K24" s="69"/>
      <c r="L24" s="69"/>
      <c r="M24" s="69"/>
      <c r="N24" s="133"/>
      <c r="O24" s="426"/>
      <c r="P24" s="426"/>
      <c r="Q24" s="426">
        <v>0</v>
      </c>
      <c r="R24" s="133">
        <v>0</v>
      </c>
      <c r="S24" s="442">
        <v>0</v>
      </c>
      <c r="T24" s="442">
        <v>0</v>
      </c>
      <c r="U24" s="442">
        <v>0</v>
      </c>
      <c r="V24" s="69"/>
      <c r="W24" s="111"/>
      <c r="X24" s="113">
        <f t="shared" si="6"/>
        <v>0</v>
      </c>
    </row>
    <row r="25" spans="1:24" s="66" customFormat="1" ht="13.5" customHeight="1">
      <c r="A25" s="67" t="s">
        <v>970</v>
      </c>
      <c r="B25" s="68" t="s">
        <v>971</v>
      </c>
      <c r="C25" s="135">
        <f>C26+C27+C28+C29+C30</f>
        <v>0</v>
      </c>
      <c r="D25" s="135">
        <f>D26+D27+D28+D29+D30</f>
        <v>0</v>
      </c>
      <c r="E25" s="135">
        <v>0</v>
      </c>
      <c r="F25" s="111">
        <v>0</v>
      </c>
      <c r="G25" s="111">
        <v>0</v>
      </c>
      <c r="H25" s="239"/>
      <c r="I25" s="135">
        <f>I26+I27+I28+I29+I30</f>
        <v>0</v>
      </c>
      <c r="J25" s="72">
        <f t="shared" ref="J25:L25" si="12">J26+J27+J28+J29+J30</f>
        <v>0</v>
      </c>
      <c r="K25" s="72">
        <f t="shared" si="12"/>
        <v>0</v>
      </c>
      <c r="L25" s="72">
        <f t="shared" si="12"/>
        <v>0</v>
      </c>
      <c r="M25" s="72">
        <f t="shared" ref="M25" si="13">M26+M27+M28+M29+M30</f>
        <v>0</v>
      </c>
      <c r="N25" s="135">
        <f t="shared" ref="N25" si="14">N26+N27+N28+N29+N30</f>
        <v>0</v>
      </c>
      <c r="O25" s="426"/>
      <c r="P25" s="426">
        <v>0</v>
      </c>
      <c r="Q25" s="426">
        <v>0</v>
      </c>
      <c r="R25" s="135">
        <v>0</v>
      </c>
      <c r="S25" s="449">
        <v>0</v>
      </c>
      <c r="T25" s="449">
        <v>0</v>
      </c>
      <c r="U25" s="449">
        <v>0</v>
      </c>
      <c r="V25" s="72">
        <v>0</v>
      </c>
      <c r="W25" s="111">
        <v>0</v>
      </c>
      <c r="X25" s="113">
        <f t="shared" si="6"/>
        <v>0</v>
      </c>
    </row>
    <row r="26" spans="1:24" s="66" customFormat="1" ht="13.5" customHeight="1" outlineLevel="1">
      <c r="A26" s="67" t="s">
        <v>972</v>
      </c>
      <c r="B26" s="71" t="s">
        <v>973</v>
      </c>
      <c r="C26" s="133"/>
      <c r="D26" s="133"/>
      <c r="E26" s="133"/>
      <c r="F26" s="111"/>
      <c r="G26" s="111"/>
      <c r="H26" s="239"/>
      <c r="I26" s="133"/>
      <c r="J26" s="69"/>
      <c r="K26" s="69"/>
      <c r="L26" s="69"/>
      <c r="M26" s="69"/>
      <c r="N26" s="133"/>
      <c r="O26" s="426"/>
      <c r="P26" s="426"/>
      <c r="Q26" s="426">
        <v>0</v>
      </c>
      <c r="R26" s="133">
        <v>0</v>
      </c>
      <c r="S26" s="442">
        <v>0</v>
      </c>
      <c r="T26" s="442">
        <v>0</v>
      </c>
      <c r="U26" s="442">
        <v>0</v>
      </c>
      <c r="V26" s="69"/>
      <c r="W26" s="111"/>
      <c r="X26" s="113">
        <f t="shared" si="6"/>
        <v>0</v>
      </c>
    </row>
    <row r="27" spans="1:24" s="66" customFormat="1" ht="13.5" customHeight="1" outlineLevel="1">
      <c r="A27" s="67" t="s">
        <v>974</v>
      </c>
      <c r="B27" s="71" t="s">
        <v>975</v>
      </c>
      <c r="C27" s="133"/>
      <c r="D27" s="133"/>
      <c r="E27" s="133"/>
      <c r="F27" s="111"/>
      <c r="G27" s="111"/>
      <c r="H27" s="239"/>
      <c r="I27" s="133"/>
      <c r="J27" s="69"/>
      <c r="K27" s="69"/>
      <c r="L27" s="69"/>
      <c r="M27" s="69"/>
      <c r="N27" s="133"/>
      <c r="O27" s="426"/>
      <c r="P27" s="426"/>
      <c r="Q27" s="426">
        <v>0</v>
      </c>
      <c r="R27" s="133">
        <v>0</v>
      </c>
      <c r="S27" s="442">
        <v>0</v>
      </c>
      <c r="T27" s="442">
        <v>0</v>
      </c>
      <c r="U27" s="442">
        <v>0</v>
      </c>
      <c r="V27" s="69"/>
      <c r="W27" s="111"/>
      <c r="X27" s="113">
        <f t="shared" si="6"/>
        <v>0</v>
      </c>
    </row>
    <row r="28" spans="1:24" s="66" customFormat="1" ht="13.5" customHeight="1" outlineLevel="1">
      <c r="A28" s="67" t="s">
        <v>976</v>
      </c>
      <c r="B28" s="71" t="s">
        <v>977</v>
      </c>
      <c r="C28" s="133"/>
      <c r="D28" s="133"/>
      <c r="E28" s="133"/>
      <c r="F28" s="111"/>
      <c r="G28" s="111"/>
      <c r="H28" s="239"/>
      <c r="I28" s="133"/>
      <c r="J28" s="69"/>
      <c r="K28" s="69"/>
      <c r="L28" s="69"/>
      <c r="M28" s="69"/>
      <c r="N28" s="133"/>
      <c r="O28" s="426"/>
      <c r="P28" s="426"/>
      <c r="Q28" s="426">
        <v>0</v>
      </c>
      <c r="R28" s="133">
        <v>0</v>
      </c>
      <c r="S28" s="442">
        <v>0</v>
      </c>
      <c r="T28" s="442">
        <v>0</v>
      </c>
      <c r="U28" s="442">
        <v>0</v>
      </c>
      <c r="V28" s="69"/>
      <c r="W28" s="111"/>
      <c r="X28" s="113">
        <f t="shared" si="6"/>
        <v>0</v>
      </c>
    </row>
    <row r="29" spans="1:24" s="66" customFormat="1" ht="13.5" customHeight="1" outlineLevel="1">
      <c r="A29" s="67" t="s">
        <v>978</v>
      </c>
      <c r="B29" s="71" t="s">
        <v>979</v>
      </c>
      <c r="C29" s="133"/>
      <c r="D29" s="133"/>
      <c r="E29" s="133"/>
      <c r="F29" s="111"/>
      <c r="G29" s="111"/>
      <c r="H29" s="239"/>
      <c r="I29" s="133"/>
      <c r="J29" s="69"/>
      <c r="K29" s="69"/>
      <c r="L29" s="69"/>
      <c r="M29" s="69"/>
      <c r="N29" s="133"/>
      <c r="O29" s="426">
        <v>5262</v>
      </c>
      <c r="P29" s="426"/>
      <c r="Q29" s="426">
        <v>0</v>
      </c>
      <c r="R29" s="133">
        <v>0</v>
      </c>
      <c r="S29" s="442">
        <v>0</v>
      </c>
      <c r="T29" s="442">
        <v>0</v>
      </c>
      <c r="U29" s="442">
        <v>0</v>
      </c>
      <c r="V29" s="69"/>
      <c r="W29" s="111"/>
      <c r="X29" s="113">
        <f t="shared" si="6"/>
        <v>0</v>
      </c>
    </row>
    <row r="30" spans="1:24" s="66" customFormat="1" ht="13.5" customHeight="1" outlineLevel="1">
      <c r="A30" s="67" t="s">
        <v>980</v>
      </c>
      <c r="B30" s="71" t="s">
        <v>981</v>
      </c>
      <c r="C30" s="133"/>
      <c r="D30" s="133"/>
      <c r="E30" s="133"/>
      <c r="F30" s="111"/>
      <c r="G30" s="111"/>
      <c r="H30" s="239"/>
      <c r="I30" s="133"/>
      <c r="J30" s="69"/>
      <c r="K30" s="69"/>
      <c r="L30" s="69"/>
      <c r="M30" s="69"/>
      <c r="N30" s="133"/>
      <c r="O30" s="426"/>
      <c r="P30" s="426"/>
      <c r="Q30" s="426">
        <v>0</v>
      </c>
      <c r="R30" s="133">
        <v>0</v>
      </c>
      <c r="S30" s="442">
        <v>0</v>
      </c>
      <c r="T30" s="442">
        <v>0</v>
      </c>
      <c r="U30" s="442">
        <v>0</v>
      </c>
      <c r="V30" s="69"/>
      <c r="W30" s="111"/>
      <c r="X30" s="113">
        <f t="shared" si="6"/>
        <v>0</v>
      </c>
    </row>
    <row r="31" spans="1:24" s="66" customFormat="1" ht="13.5" customHeight="1">
      <c r="A31" s="67" t="s">
        <v>982</v>
      </c>
      <c r="B31" s="68" t="s">
        <v>983</v>
      </c>
      <c r="C31" s="133"/>
      <c r="D31" s="133"/>
      <c r="E31" s="133"/>
      <c r="F31" s="111"/>
      <c r="G31" s="111"/>
      <c r="H31" s="239"/>
      <c r="I31" s="133"/>
      <c r="J31" s="69"/>
      <c r="K31" s="69"/>
      <c r="L31" s="69"/>
      <c r="M31" s="69"/>
      <c r="N31" s="133"/>
      <c r="O31" s="426"/>
      <c r="P31" s="426"/>
      <c r="Q31" s="426">
        <v>0</v>
      </c>
      <c r="R31" s="133">
        <v>0</v>
      </c>
      <c r="S31" s="442">
        <v>0</v>
      </c>
      <c r="T31" s="442">
        <v>0</v>
      </c>
      <c r="U31" s="442">
        <v>0</v>
      </c>
      <c r="V31" s="69"/>
      <c r="W31" s="111"/>
      <c r="X31" s="113">
        <f t="shared" si="6"/>
        <v>0</v>
      </c>
    </row>
    <row r="32" spans="1:24" s="66" customFormat="1" ht="13.5" customHeight="1">
      <c r="A32" s="67" t="s">
        <v>984</v>
      </c>
      <c r="B32" s="68" t="s">
        <v>985</v>
      </c>
      <c r="C32" s="166">
        <v>38844</v>
      </c>
      <c r="D32" s="132">
        <v>5400</v>
      </c>
      <c r="E32" s="132">
        <v>4509</v>
      </c>
      <c r="F32" s="111">
        <f t="shared" ref="F32" si="15">E32/D32</f>
        <v>0.83499999999999996</v>
      </c>
      <c r="G32" s="111">
        <f t="shared" ref="G32" si="16">E32/C32</f>
        <v>0.11607970342910102</v>
      </c>
      <c r="H32" s="239">
        <v>2460</v>
      </c>
      <c r="I32" s="132">
        <v>7449</v>
      </c>
      <c r="J32" s="166">
        <v>223</v>
      </c>
      <c r="K32" s="166">
        <v>4142</v>
      </c>
      <c r="L32" s="166">
        <v>7068</v>
      </c>
      <c r="M32" s="166">
        <v>9177</v>
      </c>
      <c r="N32" s="132">
        <v>133645</v>
      </c>
      <c r="O32" s="426"/>
      <c r="P32" s="426">
        <v>133645</v>
      </c>
      <c r="Q32" s="426">
        <v>147226</v>
      </c>
      <c r="R32" s="166">
        <v>3407</v>
      </c>
      <c r="S32" s="472">
        <v>717</v>
      </c>
      <c r="T32" s="472">
        <v>1435</v>
      </c>
      <c r="U32" s="472">
        <v>2155</v>
      </c>
      <c r="V32" s="166">
        <v>3411</v>
      </c>
      <c r="W32" s="111">
        <f>I32/E32</f>
        <v>1.6520292747837657</v>
      </c>
      <c r="X32" s="113">
        <f t="shared" si="6"/>
        <v>2940</v>
      </c>
    </row>
    <row r="33" spans="1:24" s="66" customFormat="1" ht="13.5" customHeight="1">
      <c r="A33" s="62">
        <v>2</v>
      </c>
      <c r="B33" s="63" t="s">
        <v>986</v>
      </c>
      <c r="C33" s="139">
        <f>C35+C38+C41+C44+C45+C52+C53+C54+C55</f>
        <v>387690</v>
      </c>
      <c r="D33" s="139">
        <f>D35+D38+D41+D44+D45+D52+D53+D54+D55</f>
        <v>567402</v>
      </c>
      <c r="E33" s="139">
        <v>425976</v>
      </c>
      <c r="F33" s="111">
        <f t="shared" si="2"/>
        <v>0.75074814681654278</v>
      </c>
      <c r="G33" s="111">
        <f t="shared" si="3"/>
        <v>1.098754159250948</v>
      </c>
      <c r="H33" s="139">
        <f>H35+H38+H41+H44+H45+H52+H53+H54+H55</f>
        <v>620432</v>
      </c>
      <c r="I33" s="139">
        <f>I35+I38+I41+I44+I45+I52+I53+I54+I55</f>
        <v>576930.19999999995</v>
      </c>
      <c r="J33" s="139">
        <f t="shared" ref="J33:L33" si="17">J35+J38+J41+J44+J45+J52+J53+J54+J55</f>
        <v>88174</v>
      </c>
      <c r="K33" s="139">
        <f t="shared" si="17"/>
        <v>258309</v>
      </c>
      <c r="L33" s="139">
        <f t="shared" si="17"/>
        <v>428635</v>
      </c>
      <c r="M33" s="139">
        <f t="shared" ref="M33" si="18">M35+M38+M41+M44+M45+M52+M53+M54+M55</f>
        <v>579589</v>
      </c>
      <c r="N33" s="139">
        <f t="shared" ref="N33:V33" si="19">N35+N38+N41+N44+N45+N52+N53+N54+N55</f>
        <v>804189</v>
      </c>
      <c r="O33" s="139">
        <f>O35+O38+O41+O44+O45+O52+O53+O54+O55</f>
        <v>623659</v>
      </c>
      <c r="P33" s="139">
        <f>P35+P38+P41+P44+P45+P52+P53+P54+P55</f>
        <v>890101.6</v>
      </c>
      <c r="Q33" s="139">
        <f t="shared" si="19"/>
        <v>1441618</v>
      </c>
      <c r="R33" s="139">
        <f t="shared" si="19"/>
        <v>2442823.4571428569</v>
      </c>
      <c r="S33" s="139">
        <f t="shared" si="19"/>
        <v>154913</v>
      </c>
      <c r="T33" s="139">
        <f t="shared" si="19"/>
        <v>1066510</v>
      </c>
      <c r="U33" s="139">
        <f t="shared" si="19"/>
        <v>1500068</v>
      </c>
      <c r="V33" s="139">
        <f t="shared" si="19"/>
        <v>911483</v>
      </c>
      <c r="W33" s="111">
        <f>I33/E33</f>
        <v>1.3543725468101488</v>
      </c>
      <c r="X33" s="113">
        <f t="shared" si="6"/>
        <v>150954.19999999995</v>
      </c>
    </row>
    <row r="34" spans="1:24" s="66" customFormat="1" ht="13.5" customHeight="1">
      <c r="A34" s="67"/>
      <c r="B34" s="73" t="s">
        <v>54</v>
      </c>
      <c r="C34" s="133"/>
      <c r="D34" s="133"/>
      <c r="E34" s="133"/>
      <c r="F34" s="112"/>
      <c r="G34" s="112"/>
      <c r="H34" s="239"/>
      <c r="I34" s="133"/>
      <c r="J34" s="133"/>
      <c r="K34" s="133"/>
      <c r="L34" s="133"/>
      <c r="M34" s="133"/>
      <c r="N34" s="133"/>
      <c r="O34" s="426"/>
      <c r="P34" s="426"/>
      <c r="Q34" s="426"/>
      <c r="R34" s="133"/>
      <c r="S34" s="442">
        <v>0</v>
      </c>
      <c r="T34" s="442">
        <v>0</v>
      </c>
      <c r="U34" s="442">
        <v>0</v>
      </c>
      <c r="V34" s="133"/>
      <c r="W34" s="112"/>
      <c r="X34" s="114"/>
    </row>
    <row r="35" spans="1:24" s="66" customFormat="1" ht="13.5" customHeight="1">
      <c r="A35" s="67" t="s">
        <v>987</v>
      </c>
      <c r="B35" s="68" t="s">
        <v>988</v>
      </c>
      <c r="C35" s="133">
        <f>C36+C37</f>
        <v>0</v>
      </c>
      <c r="D35" s="133">
        <f t="shared" ref="D35" si="20">D36+D37</f>
        <v>0</v>
      </c>
      <c r="E35" s="133">
        <v>55328</v>
      </c>
      <c r="F35" s="111">
        <v>0</v>
      </c>
      <c r="G35" s="111">
        <v>0</v>
      </c>
      <c r="H35" s="239"/>
      <c r="I35" s="133">
        <f t="shared" ref="I35" si="21">I36+I37</f>
        <v>27513</v>
      </c>
      <c r="J35" s="133">
        <f t="shared" ref="J35:K35" si="22">J36+J37</f>
        <v>0</v>
      </c>
      <c r="K35" s="133">
        <f t="shared" si="22"/>
        <v>0</v>
      </c>
      <c r="L35" s="133">
        <f t="shared" ref="L35:N35" si="23">L36+L37</f>
        <v>0</v>
      </c>
      <c r="M35" s="133">
        <f t="shared" ref="M35" si="24">M36+M37</f>
        <v>0</v>
      </c>
      <c r="N35" s="133">
        <f t="shared" si="23"/>
        <v>31284</v>
      </c>
      <c r="O35" s="426">
        <v>307090</v>
      </c>
      <c r="P35" s="426">
        <f>291853-P38</f>
        <v>118735</v>
      </c>
      <c r="Q35" s="426">
        <v>1000374</v>
      </c>
      <c r="R35" s="133">
        <v>1940235</v>
      </c>
      <c r="S35" s="442">
        <v>30198</v>
      </c>
      <c r="T35" s="442">
        <v>799463</v>
      </c>
      <c r="U35" s="442">
        <v>1144102</v>
      </c>
      <c r="V35" s="133">
        <f>319357-V38</f>
        <v>41639</v>
      </c>
      <c r="W35" s="111">
        <f>I35/E35</f>
        <v>0.4972708212839792</v>
      </c>
      <c r="X35" s="113">
        <f t="shared" ref="X35:X53" si="25">I35-E35</f>
        <v>-27815</v>
      </c>
    </row>
    <row r="36" spans="1:24" s="66" customFormat="1" ht="13.5" customHeight="1">
      <c r="A36" s="70" t="s">
        <v>534</v>
      </c>
      <c r="B36" s="71" t="s">
        <v>958</v>
      </c>
      <c r="C36" s="133"/>
      <c r="D36" s="133"/>
      <c r="E36" s="133"/>
      <c r="F36" s="111"/>
      <c r="G36" s="111"/>
      <c r="H36" s="239"/>
      <c r="I36" s="133">
        <f>27513</f>
        <v>27513</v>
      </c>
      <c r="J36" s="133"/>
      <c r="K36" s="133"/>
      <c r="L36" s="133"/>
      <c r="M36" s="133"/>
      <c r="N36" s="133"/>
      <c r="O36" s="426"/>
      <c r="P36" s="426"/>
      <c r="Q36" s="426">
        <v>0</v>
      </c>
      <c r="R36" s="133">
        <v>0</v>
      </c>
      <c r="S36" s="442">
        <v>0</v>
      </c>
      <c r="T36" s="442">
        <v>0</v>
      </c>
      <c r="U36" s="442">
        <v>0</v>
      </c>
      <c r="V36" s="133"/>
      <c r="W36" s="111"/>
      <c r="X36" s="113">
        <f t="shared" si="25"/>
        <v>27513</v>
      </c>
    </row>
    <row r="37" spans="1:24" s="66" customFormat="1" ht="13.5" customHeight="1">
      <c r="A37" s="70" t="s">
        <v>540</v>
      </c>
      <c r="B37" s="71" t="s">
        <v>959</v>
      </c>
      <c r="C37" s="133"/>
      <c r="D37" s="133"/>
      <c r="E37" s="133">
        <v>55328</v>
      </c>
      <c r="F37" s="111">
        <v>0</v>
      </c>
      <c r="G37" s="111">
        <v>0</v>
      </c>
      <c r="H37" s="239"/>
      <c r="I37" s="133"/>
      <c r="J37" s="133"/>
      <c r="K37" s="133"/>
      <c r="L37" s="133"/>
      <c r="M37" s="133"/>
      <c r="N37" s="133">
        <v>31284</v>
      </c>
      <c r="O37" s="426"/>
      <c r="P37" s="426"/>
      <c r="Q37" s="426">
        <v>0</v>
      </c>
      <c r="R37" s="133">
        <v>0</v>
      </c>
      <c r="S37" s="442">
        <v>0</v>
      </c>
      <c r="T37" s="442">
        <v>0</v>
      </c>
      <c r="U37" s="442">
        <v>0</v>
      </c>
      <c r="V37" s="133"/>
      <c r="W37" s="111">
        <f>I37/E37</f>
        <v>0</v>
      </c>
      <c r="X37" s="113">
        <f t="shared" si="25"/>
        <v>-55328</v>
      </c>
    </row>
    <row r="38" spans="1:24" s="76" customFormat="1" ht="13.5" customHeight="1">
      <c r="A38" s="74" t="s">
        <v>256</v>
      </c>
      <c r="B38" s="68" t="s">
        <v>989</v>
      </c>
      <c r="C38" s="136">
        <f>C39+C40</f>
        <v>127202</v>
      </c>
      <c r="D38" s="136">
        <f t="shared" ref="D38" si="26">D39+D40</f>
        <v>208383</v>
      </c>
      <c r="E38" s="136">
        <v>123151</v>
      </c>
      <c r="F38" s="111">
        <f t="shared" ref="F38:F55" si="27">E38/D38</f>
        <v>0.59098390943599044</v>
      </c>
      <c r="G38" s="111">
        <f t="shared" ref="G38:G55" si="28">E38/C38</f>
        <v>0.96815301646200536</v>
      </c>
      <c r="H38" s="239">
        <v>268220</v>
      </c>
      <c r="I38" s="136">
        <f t="shared" ref="I38" si="29">I39+I40</f>
        <v>180844</v>
      </c>
      <c r="J38" s="136">
        <f t="shared" ref="J38" si="30">J39+J40</f>
        <v>9874</v>
      </c>
      <c r="K38" s="136">
        <f t="shared" ref="K38" si="31">K39+K40</f>
        <v>29616</v>
      </c>
      <c r="L38" s="136">
        <f t="shared" ref="L38:N38" si="32">L39+L40</f>
        <v>119958</v>
      </c>
      <c r="M38" s="136">
        <f t="shared" ref="M38" si="33">M39+M40</f>
        <v>281995</v>
      </c>
      <c r="N38" s="136">
        <f t="shared" si="32"/>
        <v>208654</v>
      </c>
      <c r="O38" s="428"/>
      <c r="P38" s="428">
        <v>173118</v>
      </c>
      <c r="Q38" s="428">
        <v>0</v>
      </c>
      <c r="R38" s="136">
        <v>0</v>
      </c>
      <c r="S38" s="136"/>
      <c r="T38" s="136"/>
      <c r="U38" s="136"/>
      <c r="V38" s="136">
        <f t="shared" ref="V38" si="34">V39</f>
        <v>277718</v>
      </c>
      <c r="W38" s="111">
        <f>I38/E38</f>
        <v>1.4684736624144343</v>
      </c>
      <c r="X38" s="113">
        <f t="shared" si="25"/>
        <v>57693</v>
      </c>
    </row>
    <row r="39" spans="1:24" s="76" customFormat="1" ht="13.5" customHeight="1">
      <c r="A39" s="77" t="s">
        <v>990</v>
      </c>
      <c r="B39" s="71" t="s">
        <v>958</v>
      </c>
      <c r="C39" s="136">
        <v>127202</v>
      </c>
      <c r="D39" s="136">
        <v>208383</v>
      </c>
      <c r="E39" s="136">
        <v>123151</v>
      </c>
      <c r="F39" s="111">
        <f t="shared" si="27"/>
        <v>0.59098390943599044</v>
      </c>
      <c r="G39" s="111">
        <f t="shared" si="28"/>
        <v>0.96815301646200536</v>
      </c>
      <c r="H39" s="239">
        <v>268220</v>
      </c>
      <c r="I39" s="136">
        <f>208357-I36</f>
        <v>180844</v>
      </c>
      <c r="J39" s="136">
        <v>9874</v>
      </c>
      <c r="K39" s="136">
        <f>29616</f>
        <v>29616</v>
      </c>
      <c r="L39" s="136">
        <v>119958</v>
      </c>
      <c r="M39" s="136">
        <v>281995</v>
      </c>
      <c r="N39" s="136">
        <f>239938-N37</f>
        <v>208654</v>
      </c>
      <c r="O39" s="428"/>
      <c r="P39" s="428">
        <v>173118</v>
      </c>
      <c r="Q39" s="428">
        <v>0</v>
      </c>
      <c r="R39" s="136">
        <v>0</v>
      </c>
      <c r="S39" s="447">
        <v>0</v>
      </c>
      <c r="T39" s="447">
        <v>0</v>
      </c>
      <c r="U39" s="447">
        <v>0</v>
      </c>
      <c r="V39" s="136">
        <v>277718</v>
      </c>
      <c r="W39" s="111">
        <f>I39/E39</f>
        <v>1.4684736624144343</v>
      </c>
      <c r="X39" s="113">
        <f t="shared" si="25"/>
        <v>57693</v>
      </c>
    </row>
    <row r="40" spans="1:24" s="76" customFormat="1" ht="13.5" customHeight="1">
      <c r="A40" s="77" t="s">
        <v>991</v>
      </c>
      <c r="B40" s="71" t="s">
        <v>959</v>
      </c>
      <c r="C40" s="136"/>
      <c r="D40" s="136"/>
      <c r="E40" s="136"/>
      <c r="F40" s="111"/>
      <c r="G40" s="111"/>
      <c r="H40" s="239"/>
      <c r="I40" s="136"/>
      <c r="J40" s="136"/>
      <c r="K40" s="136"/>
      <c r="L40" s="136"/>
      <c r="M40" s="136"/>
      <c r="N40" s="136"/>
      <c r="O40" s="428"/>
      <c r="P40" s="428"/>
      <c r="Q40" s="428">
        <v>0</v>
      </c>
      <c r="R40" s="136">
        <v>0</v>
      </c>
      <c r="S40" s="447">
        <v>0</v>
      </c>
      <c r="T40" s="447">
        <v>0</v>
      </c>
      <c r="U40" s="447">
        <v>0</v>
      </c>
      <c r="V40" s="136"/>
      <c r="W40" s="111"/>
      <c r="X40" s="113">
        <f t="shared" si="25"/>
        <v>0</v>
      </c>
    </row>
    <row r="41" spans="1:24" s="66" customFormat="1" ht="13.5" customHeight="1">
      <c r="A41" s="67" t="s">
        <v>992</v>
      </c>
      <c r="B41" s="68" t="s">
        <v>993</v>
      </c>
      <c r="C41" s="133"/>
      <c r="D41" s="133"/>
      <c r="E41" s="133"/>
      <c r="F41" s="111"/>
      <c r="G41" s="111"/>
      <c r="H41" s="239"/>
      <c r="I41" s="133"/>
      <c r="J41" s="133">
        <f t="shared" ref="J41:L41" si="35">J42+J43</f>
        <v>5211</v>
      </c>
      <c r="K41" s="133">
        <f t="shared" si="35"/>
        <v>86926</v>
      </c>
      <c r="L41" s="133">
        <f t="shared" si="35"/>
        <v>95406</v>
      </c>
      <c r="M41" s="133">
        <f t="shared" ref="M41" si="36">M42+M43</f>
        <v>4104</v>
      </c>
      <c r="N41" s="133">
        <f>N42+N43</f>
        <v>0</v>
      </c>
      <c r="O41" s="426">
        <v>9214</v>
      </c>
      <c r="P41" s="426">
        <v>0</v>
      </c>
      <c r="Q41" s="426">
        <v>0</v>
      </c>
      <c r="R41" s="133">
        <v>0</v>
      </c>
      <c r="S41" s="442">
        <v>16888</v>
      </c>
      <c r="T41" s="442">
        <v>50093</v>
      </c>
      <c r="U41" s="442">
        <v>30385</v>
      </c>
      <c r="V41" s="133">
        <v>0</v>
      </c>
      <c r="W41" s="111"/>
      <c r="X41" s="113">
        <f t="shared" si="25"/>
        <v>0</v>
      </c>
    </row>
    <row r="42" spans="1:24" s="66" customFormat="1" ht="13.5" customHeight="1">
      <c r="A42" s="70" t="s">
        <v>994</v>
      </c>
      <c r="B42" s="71" t="s">
        <v>958</v>
      </c>
      <c r="C42" s="133"/>
      <c r="D42" s="133"/>
      <c r="E42" s="133"/>
      <c r="F42" s="111"/>
      <c r="G42" s="111"/>
      <c r="H42" s="239"/>
      <c r="I42" s="133"/>
      <c r="J42" s="133">
        <v>5211</v>
      </c>
      <c r="K42" s="133">
        <v>86926</v>
      </c>
      <c r="L42" s="133">
        <v>95406</v>
      </c>
      <c r="M42" s="133">
        <v>4104</v>
      </c>
      <c r="N42" s="133"/>
      <c r="O42" s="426"/>
      <c r="P42" s="426"/>
      <c r="Q42" s="426">
        <v>0</v>
      </c>
      <c r="R42" s="133">
        <v>0</v>
      </c>
      <c r="S42" s="442">
        <v>0</v>
      </c>
      <c r="T42" s="442">
        <v>0</v>
      </c>
      <c r="U42" s="442">
        <v>0</v>
      </c>
      <c r="V42" s="133"/>
      <c r="W42" s="111"/>
      <c r="X42" s="113">
        <f t="shared" si="25"/>
        <v>0</v>
      </c>
    </row>
    <row r="43" spans="1:24" s="66" customFormat="1" ht="13.5" customHeight="1">
      <c r="A43" s="70" t="s">
        <v>995</v>
      </c>
      <c r="B43" s="71" t="s">
        <v>959</v>
      </c>
      <c r="C43" s="133"/>
      <c r="D43" s="133"/>
      <c r="E43" s="133"/>
      <c r="F43" s="111"/>
      <c r="G43" s="111"/>
      <c r="H43" s="239"/>
      <c r="I43" s="133"/>
      <c r="J43" s="133"/>
      <c r="K43" s="133"/>
      <c r="L43" s="133"/>
      <c r="M43" s="133"/>
      <c r="N43" s="133"/>
      <c r="O43" s="426"/>
      <c r="P43" s="426"/>
      <c r="Q43" s="426">
        <v>0</v>
      </c>
      <c r="R43" s="133">
        <v>0</v>
      </c>
      <c r="S43" s="442">
        <v>0</v>
      </c>
      <c r="T43" s="442">
        <v>0</v>
      </c>
      <c r="U43" s="442">
        <v>0</v>
      </c>
      <c r="V43" s="133"/>
      <c r="W43" s="111"/>
      <c r="X43" s="113">
        <f t="shared" si="25"/>
        <v>0</v>
      </c>
    </row>
    <row r="44" spans="1:24" s="66" customFormat="1" ht="13.5" customHeight="1">
      <c r="A44" s="67" t="s">
        <v>996</v>
      </c>
      <c r="B44" s="68" t="s">
        <v>997</v>
      </c>
      <c r="C44" s="133">
        <v>147309</v>
      </c>
      <c r="D44" s="133">
        <v>206005</v>
      </c>
      <c r="E44" s="133">
        <v>150556</v>
      </c>
      <c r="F44" s="111">
        <f t="shared" si="27"/>
        <v>0.73083663017887912</v>
      </c>
      <c r="G44" s="111">
        <f t="shared" si="28"/>
        <v>1.0220421019761183</v>
      </c>
      <c r="H44" s="239">
        <v>208982</v>
      </c>
      <c r="I44" s="133">
        <v>207912</v>
      </c>
      <c r="J44" s="133">
        <v>32463</v>
      </c>
      <c r="K44" s="133">
        <v>81776</v>
      </c>
      <c r="L44" s="133">
        <v>125753</v>
      </c>
      <c r="M44" s="133">
        <v>171553</v>
      </c>
      <c r="N44" s="134">
        <v>253797</v>
      </c>
      <c r="O44" s="426">
        <v>162810</v>
      </c>
      <c r="P44" s="426">
        <v>300582</v>
      </c>
      <c r="Q44" s="426">
        <v>196823</v>
      </c>
      <c r="R44" s="242">
        <v>371389</v>
      </c>
      <c r="S44" s="448">
        <v>85830</v>
      </c>
      <c r="T44" s="448">
        <v>171660</v>
      </c>
      <c r="U44" s="448">
        <v>257490</v>
      </c>
      <c r="V44" s="242">
        <v>363704</v>
      </c>
      <c r="W44" s="111">
        <f>I44/E44</f>
        <v>1.3809612370147986</v>
      </c>
      <c r="X44" s="113">
        <f t="shared" si="25"/>
        <v>57356</v>
      </c>
    </row>
    <row r="45" spans="1:24" s="66" customFormat="1" ht="13.5" customHeight="1">
      <c r="A45" s="67" t="s">
        <v>998</v>
      </c>
      <c r="B45" s="68" t="s">
        <v>999</v>
      </c>
      <c r="C45" s="135">
        <f>C46+C47+C48+C49+C50+C51</f>
        <v>0</v>
      </c>
      <c r="D45" s="135">
        <f>D46+D47+D48+D49+D50+D51</f>
        <v>5050</v>
      </c>
      <c r="E45" s="135">
        <v>0</v>
      </c>
      <c r="F45" s="111">
        <f t="shared" si="27"/>
        <v>0</v>
      </c>
      <c r="G45" s="111">
        <v>0</v>
      </c>
      <c r="H45" s="135">
        <f>H46+H47+H48+H49+H50+H51</f>
        <v>17210</v>
      </c>
      <c r="I45" s="135">
        <f>I46+I47+I48+I49+I50+I51</f>
        <v>0</v>
      </c>
      <c r="J45" s="135">
        <f t="shared" ref="J45:L45" si="37">J46+J47+J48+J49+J50+J51</f>
        <v>0</v>
      </c>
      <c r="K45" s="135">
        <f t="shared" si="37"/>
        <v>0</v>
      </c>
      <c r="L45" s="135">
        <f t="shared" si="37"/>
        <v>0</v>
      </c>
      <c r="M45" s="135">
        <f t="shared" ref="M45" si="38">M46+M47+M48+M49+M50+M51</f>
        <v>0</v>
      </c>
      <c r="N45" s="135">
        <f t="shared" ref="N45" si="39">N46+N47+N48+N49+N50+N51</f>
        <v>4460</v>
      </c>
      <c r="O45" s="426"/>
      <c r="P45" s="426">
        <v>5560</v>
      </c>
      <c r="Q45" s="426">
        <v>3957</v>
      </c>
      <c r="R45" s="135">
        <v>8501</v>
      </c>
      <c r="S45" s="449">
        <v>1500</v>
      </c>
      <c r="T45" s="449">
        <v>2000</v>
      </c>
      <c r="U45" s="449">
        <v>2000</v>
      </c>
      <c r="V45" s="135">
        <v>4740</v>
      </c>
      <c r="W45" s="111">
        <v>0</v>
      </c>
      <c r="X45" s="113">
        <f t="shared" si="25"/>
        <v>0</v>
      </c>
    </row>
    <row r="46" spans="1:24" s="66" customFormat="1" ht="13.5" customHeight="1" outlineLevel="1">
      <c r="A46" s="67" t="s">
        <v>1000</v>
      </c>
      <c r="B46" s="71" t="s">
        <v>1001</v>
      </c>
      <c r="C46" s="133"/>
      <c r="D46" s="133"/>
      <c r="E46" s="133"/>
      <c r="F46" s="111"/>
      <c r="G46" s="111"/>
      <c r="H46" s="239"/>
      <c r="I46" s="133"/>
      <c r="J46" s="133"/>
      <c r="K46" s="133"/>
      <c r="L46" s="133"/>
      <c r="M46" s="133"/>
      <c r="N46" s="133"/>
      <c r="O46" s="426"/>
      <c r="P46" s="426"/>
      <c r="Q46" s="426"/>
      <c r="R46" s="133">
        <v>0</v>
      </c>
      <c r="S46" s="442">
        <v>0</v>
      </c>
      <c r="T46" s="442">
        <v>0</v>
      </c>
      <c r="U46" s="442">
        <v>0</v>
      </c>
      <c r="V46" s="133"/>
      <c r="W46" s="111"/>
      <c r="X46" s="113">
        <f t="shared" si="25"/>
        <v>0</v>
      </c>
    </row>
    <row r="47" spans="1:24" s="66" customFormat="1" ht="13.5" customHeight="1" outlineLevel="1">
      <c r="A47" s="67" t="s">
        <v>1002</v>
      </c>
      <c r="B47" s="71" t="s">
        <v>1003</v>
      </c>
      <c r="C47" s="133"/>
      <c r="D47" s="133"/>
      <c r="E47" s="133"/>
      <c r="F47" s="111"/>
      <c r="G47" s="111"/>
      <c r="H47" s="239"/>
      <c r="I47" s="133"/>
      <c r="J47" s="133"/>
      <c r="K47" s="133"/>
      <c r="L47" s="133"/>
      <c r="M47" s="133"/>
      <c r="N47" s="133"/>
      <c r="O47" s="426"/>
      <c r="P47" s="426"/>
      <c r="Q47" s="426">
        <v>2332</v>
      </c>
      <c r="R47" s="133">
        <v>0</v>
      </c>
      <c r="S47" s="442">
        <v>0</v>
      </c>
      <c r="T47" s="442">
        <v>0</v>
      </c>
      <c r="U47" s="442">
        <v>0</v>
      </c>
      <c r="V47" s="133"/>
      <c r="W47" s="111"/>
      <c r="X47" s="113">
        <f t="shared" si="25"/>
        <v>0</v>
      </c>
    </row>
    <row r="48" spans="1:24" s="66" customFormat="1" ht="13.5" customHeight="1" outlineLevel="1">
      <c r="A48" s="67" t="s">
        <v>1004</v>
      </c>
      <c r="B48" s="71" t="s">
        <v>1005</v>
      </c>
      <c r="C48" s="133"/>
      <c r="D48" s="133">
        <v>5050</v>
      </c>
      <c r="E48" s="133"/>
      <c r="F48" s="111">
        <f t="shared" si="27"/>
        <v>0</v>
      </c>
      <c r="G48" s="111">
        <v>0</v>
      </c>
      <c r="H48" s="239">
        <v>17210</v>
      </c>
      <c r="I48" s="133"/>
      <c r="J48" s="133"/>
      <c r="K48" s="133"/>
      <c r="L48" s="133"/>
      <c r="M48" s="133"/>
      <c r="N48" s="133">
        <v>4460</v>
      </c>
      <c r="O48" s="426"/>
      <c r="P48" s="426">
        <v>4060</v>
      </c>
      <c r="Q48" s="426">
        <v>0</v>
      </c>
      <c r="R48" s="133">
        <v>7001</v>
      </c>
      <c r="S48" s="442">
        <v>1500</v>
      </c>
      <c r="T48" s="442">
        <v>2000</v>
      </c>
      <c r="U48" s="442">
        <v>2000</v>
      </c>
      <c r="V48" s="133">
        <v>4740</v>
      </c>
      <c r="W48" s="111">
        <v>0</v>
      </c>
      <c r="X48" s="113">
        <f t="shared" si="25"/>
        <v>0</v>
      </c>
    </row>
    <row r="49" spans="1:24" s="66" customFormat="1" ht="13.5" customHeight="1" outlineLevel="1">
      <c r="A49" s="67" t="s">
        <v>1006</v>
      </c>
      <c r="B49" s="71" t="s">
        <v>1007</v>
      </c>
      <c r="C49" s="133"/>
      <c r="D49" s="133"/>
      <c r="E49" s="133"/>
      <c r="F49" s="111"/>
      <c r="G49" s="111"/>
      <c r="H49" s="239"/>
      <c r="I49" s="133"/>
      <c r="J49" s="133"/>
      <c r="K49" s="133"/>
      <c r="L49" s="133"/>
      <c r="M49" s="133"/>
      <c r="N49" s="133"/>
      <c r="O49" s="426"/>
      <c r="P49" s="426"/>
      <c r="Q49" s="426">
        <v>0</v>
      </c>
      <c r="R49" s="133">
        <v>0</v>
      </c>
      <c r="S49" s="442">
        <v>0</v>
      </c>
      <c r="T49" s="442">
        <v>0</v>
      </c>
      <c r="U49" s="442">
        <v>0</v>
      </c>
      <c r="V49" s="133"/>
      <c r="W49" s="111"/>
      <c r="X49" s="113">
        <f t="shared" si="25"/>
        <v>0</v>
      </c>
    </row>
    <row r="50" spans="1:24" s="66" customFormat="1" ht="13.5" customHeight="1" outlineLevel="1">
      <c r="A50" s="67" t="s">
        <v>1008</v>
      </c>
      <c r="B50" s="71" t="s">
        <v>1009</v>
      </c>
      <c r="C50" s="133"/>
      <c r="D50" s="133"/>
      <c r="E50" s="133"/>
      <c r="F50" s="111"/>
      <c r="G50" s="111"/>
      <c r="H50" s="239"/>
      <c r="I50" s="133"/>
      <c r="J50" s="133"/>
      <c r="K50" s="133"/>
      <c r="L50" s="133"/>
      <c r="M50" s="133"/>
      <c r="N50" s="133"/>
      <c r="O50" s="426"/>
      <c r="P50" s="426"/>
      <c r="Q50" s="426">
        <v>0</v>
      </c>
      <c r="R50" s="133">
        <v>0</v>
      </c>
      <c r="S50" s="442">
        <v>0</v>
      </c>
      <c r="T50" s="442">
        <v>0</v>
      </c>
      <c r="U50" s="442">
        <v>0</v>
      </c>
      <c r="V50" s="133"/>
      <c r="W50" s="111"/>
      <c r="X50" s="113">
        <f t="shared" si="25"/>
        <v>0</v>
      </c>
    </row>
    <row r="51" spans="1:24" s="66" customFormat="1" ht="13.5" customHeight="1" outlineLevel="1">
      <c r="A51" s="67" t="s">
        <v>1010</v>
      </c>
      <c r="B51" s="71" t="s">
        <v>504</v>
      </c>
      <c r="C51" s="133"/>
      <c r="D51" s="133"/>
      <c r="E51" s="133"/>
      <c r="F51" s="111"/>
      <c r="G51" s="111"/>
      <c r="H51" s="239"/>
      <c r="I51" s="133"/>
      <c r="J51" s="133"/>
      <c r="K51" s="133"/>
      <c r="L51" s="133"/>
      <c r="M51" s="133"/>
      <c r="N51" s="133"/>
      <c r="O51" s="426"/>
      <c r="P51" s="426">
        <v>1500</v>
      </c>
      <c r="Q51" s="426">
        <v>1500</v>
      </c>
      <c r="R51" s="133">
        <v>1500</v>
      </c>
      <c r="S51" s="442">
        <v>0</v>
      </c>
      <c r="T51" s="442">
        <v>0</v>
      </c>
      <c r="U51" s="442">
        <v>0</v>
      </c>
      <c r="V51" s="133">
        <v>1</v>
      </c>
      <c r="W51" s="111"/>
      <c r="X51" s="113">
        <f t="shared" si="25"/>
        <v>0</v>
      </c>
    </row>
    <row r="52" spans="1:24" s="66" customFormat="1" ht="13.5" customHeight="1">
      <c r="A52" s="67" t="s">
        <v>1011</v>
      </c>
      <c r="B52" s="68" t="s">
        <v>1012</v>
      </c>
      <c r="C52" s="133">
        <v>8555</v>
      </c>
      <c r="D52" s="133">
        <v>14953</v>
      </c>
      <c r="E52" s="133"/>
      <c r="F52" s="111">
        <f t="shared" si="27"/>
        <v>0</v>
      </c>
      <c r="G52" s="111">
        <f t="shared" si="28"/>
        <v>0</v>
      </c>
      <c r="H52" s="239">
        <v>17257.000000000004</v>
      </c>
      <c r="I52" s="133">
        <v>27831.200000000001</v>
      </c>
      <c r="J52" s="133"/>
      <c r="K52" s="133"/>
      <c r="L52" s="133"/>
      <c r="M52" s="133"/>
      <c r="N52" s="133">
        <f>'1П'!P286</f>
        <v>21547</v>
      </c>
      <c r="O52" s="426"/>
      <c r="P52" s="426">
        <v>24294.600000000002</v>
      </c>
      <c r="Q52" s="426">
        <v>1616</v>
      </c>
      <c r="R52" s="133">
        <v>18605.457142857136</v>
      </c>
      <c r="S52" s="442">
        <v>0</v>
      </c>
      <c r="T52" s="442">
        <v>0</v>
      </c>
      <c r="U52" s="442">
        <v>0</v>
      </c>
      <c r="V52" s="133">
        <f>'1П'!X286</f>
        <v>35583</v>
      </c>
      <c r="W52" s="111">
        <v>0</v>
      </c>
      <c r="X52" s="113">
        <f t="shared" si="25"/>
        <v>27831.200000000001</v>
      </c>
    </row>
    <row r="53" spans="1:24" s="66" customFormat="1" ht="13.5" customHeight="1">
      <c r="A53" s="67" t="s">
        <v>1013</v>
      </c>
      <c r="B53" s="68" t="s">
        <v>1014</v>
      </c>
      <c r="C53" s="133">
        <v>52264</v>
      </c>
      <c r="D53" s="133">
        <v>106572</v>
      </c>
      <c r="E53" s="133">
        <v>37982</v>
      </c>
      <c r="F53" s="111">
        <f t="shared" si="27"/>
        <v>0.35639755282813496</v>
      </c>
      <c r="G53" s="111">
        <f t="shared" si="28"/>
        <v>0.72673350681157201</v>
      </c>
      <c r="H53" s="239">
        <v>80222</v>
      </c>
      <c r="I53" s="133">
        <v>74369</v>
      </c>
      <c r="J53" s="133">
        <v>32261</v>
      </c>
      <c r="K53" s="133">
        <v>42696</v>
      </c>
      <c r="L53" s="133">
        <v>54506</v>
      </c>
      <c r="M53" s="133">
        <v>63447</v>
      </c>
      <c r="N53" s="133">
        <v>107525</v>
      </c>
      <c r="O53" s="426">
        <v>73739</v>
      </c>
      <c r="P53" s="426">
        <v>100470</v>
      </c>
      <c r="Q53" s="426">
        <v>68214</v>
      </c>
      <c r="R53" s="133">
        <v>51897</v>
      </c>
      <c r="S53" s="442">
        <v>9954</v>
      </c>
      <c r="T53" s="442">
        <v>19908</v>
      </c>
      <c r="U53" s="442">
        <v>29862</v>
      </c>
      <c r="V53" s="133">
        <v>131723</v>
      </c>
      <c r="W53" s="111">
        <f>I53/E53</f>
        <v>1.9580064240956243</v>
      </c>
      <c r="X53" s="113">
        <f t="shared" si="25"/>
        <v>36387</v>
      </c>
    </row>
    <row r="54" spans="1:24" s="66" customFormat="1" ht="13.5" customHeight="1">
      <c r="A54" s="67" t="s">
        <v>1015</v>
      </c>
      <c r="B54" s="68" t="s">
        <v>1016</v>
      </c>
      <c r="C54" s="133"/>
      <c r="D54" s="133"/>
      <c r="E54" s="133"/>
      <c r="F54" s="111"/>
      <c r="G54" s="111"/>
      <c r="H54" s="239"/>
      <c r="I54" s="133"/>
      <c r="J54" s="133"/>
      <c r="K54" s="133"/>
      <c r="L54" s="133"/>
      <c r="M54" s="133"/>
      <c r="N54" s="133"/>
      <c r="O54" s="426"/>
      <c r="P54" s="426">
        <v>0</v>
      </c>
      <c r="Q54" s="426">
        <v>0</v>
      </c>
      <c r="R54" s="133">
        <v>0</v>
      </c>
      <c r="S54" s="442">
        <v>0</v>
      </c>
      <c r="T54" s="442">
        <v>0</v>
      </c>
      <c r="U54" s="442">
        <v>0</v>
      </c>
      <c r="V54" s="133"/>
      <c r="W54" s="111"/>
      <c r="X54" s="113"/>
    </row>
    <row r="55" spans="1:24" s="66" customFormat="1" ht="13.5" customHeight="1">
      <c r="A55" s="67" t="s">
        <v>1017</v>
      </c>
      <c r="B55" s="68" t="s">
        <v>1018</v>
      </c>
      <c r="C55" s="133">
        <v>52360</v>
      </c>
      <c r="D55" s="133">
        <v>26439</v>
      </c>
      <c r="E55" s="133">
        <v>58959</v>
      </c>
      <c r="F55" s="111">
        <f t="shared" si="27"/>
        <v>2.2300011346873938</v>
      </c>
      <c r="G55" s="111">
        <f t="shared" si="28"/>
        <v>1.126031321619557</v>
      </c>
      <c r="H55" s="239">
        <v>28541</v>
      </c>
      <c r="I55" s="133">
        <v>58461</v>
      </c>
      <c r="J55" s="133">
        <v>8365</v>
      </c>
      <c r="K55" s="133">
        <v>17295</v>
      </c>
      <c r="L55" s="133">
        <v>33012</v>
      </c>
      <c r="M55" s="133">
        <v>58490</v>
      </c>
      <c r="N55" s="133">
        <v>176922</v>
      </c>
      <c r="O55" s="426">
        <v>70806</v>
      </c>
      <c r="P55" s="426">
        <v>167342</v>
      </c>
      <c r="Q55" s="426">
        <v>170634</v>
      </c>
      <c r="R55" s="133">
        <v>52196</v>
      </c>
      <c r="S55" s="442">
        <v>10543</v>
      </c>
      <c r="T55" s="442">
        <v>23386</v>
      </c>
      <c r="U55" s="442">
        <v>36229</v>
      </c>
      <c r="V55" s="133">
        <v>56376</v>
      </c>
      <c r="W55" s="111">
        <f>I55/E55</f>
        <v>0.99155345239912485</v>
      </c>
      <c r="X55" s="113">
        <f>I55-E55</f>
        <v>-498</v>
      </c>
    </row>
    <row r="56" spans="1:24" ht="13.5" customHeight="1">
      <c r="A56" s="62">
        <v>3</v>
      </c>
      <c r="B56" s="78" t="s">
        <v>1019</v>
      </c>
      <c r="C56" s="139">
        <f>C12-C33</f>
        <v>-91855</v>
      </c>
      <c r="D56" s="139">
        <f>D12-D33</f>
        <v>134518</v>
      </c>
      <c r="E56" s="139">
        <v>35136</v>
      </c>
      <c r="F56" s="111">
        <f>E56/D56</f>
        <v>0.26119924471074502</v>
      </c>
      <c r="G56" s="111">
        <f>E56/C56</f>
        <v>-0.38251592183332428</v>
      </c>
      <c r="H56" s="139">
        <f>H12-H33</f>
        <v>143617</v>
      </c>
      <c r="I56" s="139">
        <f>I12-I33</f>
        <v>16686.800000000047</v>
      </c>
      <c r="J56" s="139">
        <f t="shared" ref="J56:L56" si="40">J12-J33</f>
        <v>116310</v>
      </c>
      <c r="K56" s="139">
        <f t="shared" si="40"/>
        <v>200957</v>
      </c>
      <c r="L56" s="139">
        <f t="shared" si="40"/>
        <v>37342</v>
      </c>
      <c r="M56" s="139">
        <f t="shared" ref="M56" si="41">M12-M33</f>
        <v>21463</v>
      </c>
      <c r="N56" s="139">
        <f t="shared" ref="N56:V56" si="42">N12-N33</f>
        <v>88738</v>
      </c>
      <c r="O56" s="139">
        <f t="shared" si="42"/>
        <v>-41408</v>
      </c>
      <c r="P56" s="139">
        <f t="shared" si="42"/>
        <v>107303.40000000002</v>
      </c>
      <c r="Q56" s="139">
        <f t="shared" si="42"/>
        <v>40690</v>
      </c>
      <c r="R56" s="139">
        <f t="shared" si="42"/>
        <v>76921.862857142929</v>
      </c>
      <c r="S56" s="139">
        <f t="shared" si="42"/>
        <v>1373684.4642857143</v>
      </c>
      <c r="T56" s="139">
        <f t="shared" si="42"/>
        <v>463477.46428571432</v>
      </c>
      <c r="U56" s="139">
        <f t="shared" si="42"/>
        <v>31311.464285714319</v>
      </c>
      <c r="V56" s="139">
        <f t="shared" si="42"/>
        <v>146021</v>
      </c>
      <c r="W56" s="111">
        <f>I56/E56</f>
        <v>0.47492030965391752</v>
      </c>
      <c r="X56" s="113">
        <f>I56-E56</f>
        <v>-18449.199999999953</v>
      </c>
    </row>
    <row r="57" spans="1:24" ht="13.5" customHeight="1">
      <c r="A57" s="58" t="s">
        <v>529</v>
      </c>
      <c r="B57" s="59" t="s">
        <v>1020</v>
      </c>
      <c r="C57" s="139"/>
      <c r="D57" s="139"/>
      <c r="E57" s="139"/>
      <c r="F57" s="111"/>
      <c r="G57" s="111"/>
      <c r="H57" s="240"/>
      <c r="I57" s="139"/>
      <c r="J57" s="64" t="str">
        <f t="shared" ref="J57" si="43">IF(G57=0," ",I57/G57)</f>
        <v xml:space="preserve"> </v>
      </c>
      <c r="K57" s="64"/>
      <c r="L57" s="64"/>
      <c r="M57" s="64"/>
      <c r="N57" s="139" t="str">
        <f t="shared" ref="N57" si="44">IF(K57=0," ",L57/K57)</f>
        <v xml:space="preserve"> </v>
      </c>
      <c r="O57" s="427"/>
      <c r="P57" s="427"/>
      <c r="Q57" s="427"/>
      <c r="R57" s="139"/>
      <c r="S57" s="512"/>
      <c r="T57" s="512"/>
      <c r="U57" s="512"/>
      <c r="V57" s="64"/>
      <c r="W57" s="111"/>
      <c r="X57" s="113"/>
    </row>
    <row r="58" spans="1:24" ht="13.5" customHeight="1">
      <c r="A58" s="62">
        <v>1</v>
      </c>
      <c r="B58" s="78" t="s">
        <v>955</v>
      </c>
      <c r="C58" s="139">
        <f>C60+C61+C62+C63+C64+C65+C66+C67+C68+C69+C70+C71+C72+C77+C82+C83</f>
        <v>0</v>
      </c>
      <c r="D58" s="139">
        <f>D60+D61+D62+D63+D64+D65+D66+D67+D68+D69+D70+D71+D72+D77+D82+D83</f>
        <v>0</v>
      </c>
      <c r="E58" s="139">
        <v>5464</v>
      </c>
      <c r="F58" s="111">
        <v>0</v>
      </c>
      <c r="G58" s="111">
        <v>0</v>
      </c>
      <c r="H58" s="139">
        <f>H60+H61+H62+H63+H64+H65+H66+H67+H68+H69+H70+H71+H72+H77+H82+H83</f>
        <v>0</v>
      </c>
      <c r="I58" s="139">
        <f>I60+I61+I62+I63+I64+I65+I66+I67+I68+I69+I70+I71+I72+I77+I82+I83</f>
        <v>0</v>
      </c>
      <c r="J58" s="64">
        <f t="shared" ref="J58:L58" si="45">J60+J61+J62+J63+J64+J65+J66+J67+J68+J69+J70+J71+J72+J77+J82+J83</f>
        <v>0</v>
      </c>
      <c r="K58" s="64">
        <f t="shared" si="45"/>
        <v>0</v>
      </c>
      <c r="L58" s="64">
        <f t="shared" si="45"/>
        <v>0</v>
      </c>
      <c r="M58" s="64">
        <f t="shared" ref="M58" si="46">M60+M61+M62+M63+M64+M65+M66+M67+M68+M69+M70+M71+M72+M77+M82+M83</f>
        <v>0</v>
      </c>
      <c r="N58" s="139">
        <f t="shared" ref="N58:V58" si="47">N60+N61+N62+N63+N64+N65+N66+N67+N68+N69+N70+N71+N72+N77+N82+N83</f>
        <v>0</v>
      </c>
      <c r="O58" s="139">
        <f t="shared" si="47"/>
        <v>950</v>
      </c>
      <c r="P58" s="139">
        <f t="shared" si="47"/>
        <v>0</v>
      </c>
      <c r="Q58" s="139">
        <f t="shared" si="47"/>
        <v>0</v>
      </c>
      <c r="R58" s="139">
        <v>0</v>
      </c>
      <c r="S58" s="139">
        <v>0</v>
      </c>
      <c r="T58" s="139">
        <v>0</v>
      </c>
      <c r="U58" s="139">
        <v>0</v>
      </c>
      <c r="V58" s="139">
        <f t="shared" si="47"/>
        <v>0</v>
      </c>
      <c r="W58" s="111">
        <f>I58/E58</f>
        <v>0</v>
      </c>
      <c r="X58" s="113">
        <f>I58-E58</f>
        <v>-5464</v>
      </c>
    </row>
    <row r="59" spans="1:24" ht="13.5" customHeight="1">
      <c r="A59" s="67"/>
      <c r="B59" s="73" t="s">
        <v>54</v>
      </c>
      <c r="C59" s="133"/>
      <c r="D59" s="133"/>
      <c r="E59" s="133"/>
      <c r="F59" s="111"/>
      <c r="G59" s="111"/>
      <c r="H59" s="239"/>
      <c r="I59" s="133"/>
      <c r="J59" s="69"/>
      <c r="K59" s="69"/>
      <c r="L59" s="69"/>
      <c r="M59" s="69"/>
      <c r="N59" s="133"/>
      <c r="O59" s="426"/>
      <c r="P59" s="426"/>
      <c r="Q59" s="426"/>
      <c r="R59" s="133"/>
      <c r="S59" s="442">
        <v>0</v>
      </c>
      <c r="T59" s="442">
        <v>0</v>
      </c>
      <c r="U59" s="442">
        <v>0</v>
      </c>
      <c r="V59" s="69"/>
      <c r="W59" s="112"/>
      <c r="X59" s="114"/>
    </row>
    <row r="60" spans="1:24" ht="13.5" customHeight="1">
      <c r="A60" s="67" t="s">
        <v>956</v>
      </c>
      <c r="B60" s="79" t="s">
        <v>1021</v>
      </c>
      <c r="C60" s="133"/>
      <c r="D60" s="133"/>
      <c r="E60" s="133">
        <v>5464</v>
      </c>
      <c r="F60" s="111">
        <v>0</v>
      </c>
      <c r="G60" s="111">
        <v>0</v>
      </c>
      <c r="H60" s="239"/>
      <c r="I60" s="133"/>
      <c r="J60" s="69"/>
      <c r="K60" s="69"/>
      <c r="L60" s="69"/>
      <c r="M60" s="69"/>
      <c r="N60" s="133"/>
      <c r="O60" s="426">
        <v>950</v>
      </c>
      <c r="P60" s="426"/>
      <c r="Q60" s="426"/>
      <c r="R60" s="133">
        <v>0</v>
      </c>
      <c r="S60" s="442">
        <v>0</v>
      </c>
      <c r="T60" s="442">
        <v>0</v>
      </c>
      <c r="U60" s="442">
        <v>0</v>
      </c>
      <c r="V60" s="69"/>
      <c r="W60" s="111">
        <f>I60/E60</f>
        <v>0</v>
      </c>
      <c r="X60" s="113">
        <f>I60-E60</f>
        <v>-5464</v>
      </c>
    </row>
    <row r="61" spans="1:24" ht="13.5" customHeight="1">
      <c r="A61" s="67" t="s">
        <v>960</v>
      </c>
      <c r="B61" s="79" t="s">
        <v>1022</v>
      </c>
      <c r="C61" s="133"/>
      <c r="D61" s="133"/>
      <c r="E61" s="133"/>
      <c r="F61" s="111"/>
      <c r="G61" s="111"/>
      <c r="H61" s="239"/>
      <c r="I61" s="133"/>
      <c r="J61" s="69"/>
      <c r="K61" s="69"/>
      <c r="L61" s="69"/>
      <c r="M61" s="69"/>
      <c r="N61" s="133"/>
      <c r="O61" s="426"/>
      <c r="P61" s="426"/>
      <c r="Q61" s="426"/>
      <c r="R61" s="133">
        <v>0</v>
      </c>
      <c r="S61" s="442">
        <v>0</v>
      </c>
      <c r="T61" s="442">
        <v>0</v>
      </c>
      <c r="U61" s="442">
        <v>0</v>
      </c>
      <c r="V61" s="69"/>
      <c r="W61" s="111"/>
      <c r="X61" s="113"/>
    </row>
    <row r="62" spans="1:24" ht="13.5" customHeight="1">
      <c r="A62" s="67" t="s">
        <v>962</v>
      </c>
      <c r="B62" s="79" t="s">
        <v>1023</v>
      </c>
      <c r="C62" s="133"/>
      <c r="D62" s="133"/>
      <c r="E62" s="133"/>
      <c r="F62" s="111"/>
      <c r="G62" s="111"/>
      <c r="H62" s="239"/>
      <c r="I62" s="133"/>
      <c r="J62" s="69"/>
      <c r="K62" s="69"/>
      <c r="L62" s="69"/>
      <c r="M62" s="69"/>
      <c r="N62" s="133"/>
      <c r="O62" s="426"/>
      <c r="P62" s="426"/>
      <c r="Q62" s="426"/>
      <c r="R62" s="133">
        <v>0</v>
      </c>
      <c r="S62" s="442">
        <v>0</v>
      </c>
      <c r="T62" s="442">
        <v>0</v>
      </c>
      <c r="U62" s="442">
        <v>0</v>
      </c>
      <c r="V62" s="69"/>
      <c r="W62" s="111"/>
      <c r="X62" s="113"/>
    </row>
    <row r="63" spans="1:24" s="66" customFormat="1" ht="13.5" customHeight="1">
      <c r="A63" s="67" t="s">
        <v>964</v>
      </c>
      <c r="B63" s="79" t="s">
        <v>1024</v>
      </c>
      <c r="C63" s="133"/>
      <c r="D63" s="133"/>
      <c r="E63" s="133"/>
      <c r="F63" s="111"/>
      <c r="G63" s="111"/>
      <c r="H63" s="239"/>
      <c r="I63" s="133"/>
      <c r="J63" s="69"/>
      <c r="K63" s="69"/>
      <c r="L63" s="69"/>
      <c r="M63" s="69"/>
      <c r="N63" s="133"/>
      <c r="O63" s="426"/>
      <c r="P63" s="426"/>
      <c r="Q63" s="426"/>
      <c r="R63" s="133">
        <v>0</v>
      </c>
      <c r="S63" s="442">
        <v>0</v>
      </c>
      <c r="T63" s="442">
        <v>0</v>
      </c>
      <c r="U63" s="442">
        <v>0</v>
      </c>
      <c r="V63" s="69"/>
      <c r="W63" s="111"/>
      <c r="X63" s="113"/>
    </row>
    <row r="64" spans="1:24" s="66" customFormat="1" ht="13.5" customHeight="1">
      <c r="A64" s="67" t="s">
        <v>968</v>
      </c>
      <c r="B64" s="79" t="s">
        <v>1025</v>
      </c>
      <c r="C64" s="133"/>
      <c r="D64" s="133"/>
      <c r="E64" s="133"/>
      <c r="F64" s="111"/>
      <c r="G64" s="111"/>
      <c r="H64" s="239"/>
      <c r="I64" s="133"/>
      <c r="J64" s="69"/>
      <c r="K64" s="69"/>
      <c r="L64" s="69"/>
      <c r="M64" s="69"/>
      <c r="N64" s="133"/>
      <c r="O64" s="426"/>
      <c r="P64" s="426"/>
      <c r="Q64" s="426"/>
      <c r="R64" s="133">
        <v>0</v>
      </c>
      <c r="S64" s="442">
        <v>0</v>
      </c>
      <c r="T64" s="442">
        <v>0</v>
      </c>
      <c r="U64" s="442">
        <v>0</v>
      </c>
      <c r="V64" s="69"/>
      <c r="W64" s="111"/>
      <c r="X64" s="113"/>
    </row>
    <row r="65" spans="1:24" ht="13.5" customHeight="1">
      <c r="A65" s="67" t="s">
        <v>970</v>
      </c>
      <c r="B65" s="79" t="s">
        <v>1026</v>
      </c>
      <c r="C65" s="133"/>
      <c r="D65" s="133"/>
      <c r="E65" s="133"/>
      <c r="F65" s="111"/>
      <c r="G65" s="111"/>
      <c r="H65" s="239"/>
      <c r="I65" s="133"/>
      <c r="J65" s="69"/>
      <c r="K65" s="69"/>
      <c r="L65" s="69"/>
      <c r="M65" s="69"/>
      <c r="N65" s="133"/>
      <c r="O65" s="426"/>
      <c r="P65" s="426"/>
      <c r="Q65" s="426"/>
      <c r="R65" s="133">
        <v>0</v>
      </c>
      <c r="S65" s="442">
        <v>0</v>
      </c>
      <c r="T65" s="442">
        <v>0</v>
      </c>
      <c r="U65" s="442">
        <v>0</v>
      </c>
      <c r="V65" s="69"/>
      <c r="W65" s="111"/>
      <c r="X65" s="113"/>
    </row>
    <row r="66" spans="1:24" ht="13.5" customHeight="1">
      <c r="A66" s="67" t="s">
        <v>982</v>
      </c>
      <c r="B66" s="79" t="s">
        <v>1027</v>
      </c>
      <c r="C66" s="133"/>
      <c r="D66" s="133"/>
      <c r="E66" s="133"/>
      <c r="F66" s="111"/>
      <c r="G66" s="111"/>
      <c r="H66" s="239"/>
      <c r="I66" s="133"/>
      <c r="J66" s="69"/>
      <c r="K66" s="69"/>
      <c r="L66" s="69"/>
      <c r="M66" s="69"/>
      <c r="N66" s="133"/>
      <c r="O66" s="426"/>
      <c r="P66" s="426"/>
      <c r="Q66" s="426"/>
      <c r="R66" s="133">
        <v>0</v>
      </c>
      <c r="S66" s="442">
        <v>0</v>
      </c>
      <c r="T66" s="442">
        <v>0</v>
      </c>
      <c r="U66" s="442">
        <v>0</v>
      </c>
      <c r="V66" s="69"/>
      <c r="W66" s="111"/>
      <c r="X66" s="113"/>
    </row>
    <row r="67" spans="1:24" ht="13.5" customHeight="1">
      <c r="A67" s="67" t="s">
        <v>984</v>
      </c>
      <c r="B67" s="79" t="s">
        <v>1028</v>
      </c>
      <c r="C67" s="133"/>
      <c r="D67" s="133"/>
      <c r="E67" s="133"/>
      <c r="F67" s="111"/>
      <c r="G67" s="111"/>
      <c r="H67" s="239"/>
      <c r="I67" s="133"/>
      <c r="J67" s="69"/>
      <c r="K67" s="69"/>
      <c r="L67" s="69"/>
      <c r="M67" s="69"/>
      <c r="N67" s="133"/>
      <c r="O67" s="426"/>
      <c r="P67" s="426"/>
      <c r="Q67" s="426"/>
      <c r="R67" s="133">
        <v>0</v>
      </c>
      <c r="S67" s="442">
        <v>0</v>
      </c>
      <c r="T67" s="442">
        <v>0</v>
      </c>
      <c r="U67" s="442">
        <v>0</v>
      </c>
      <c r="V67" s="69"/>
      <c r="W67" s="111"/>
      <c r="X67" s="113"/>
    </row>
    <row r="68" spans="1:24" ht="13.5" customHeight="1">
      <c r="A68" s="67" t="s">
        <v>1029</v>
      </c>
      <c r="B68" s="79" t="s">
        <v>1030</v>
      </c>
      <c r="C68" s="133"/>
      <c r="D68" s="133"/>
      <c r="E68" s="133"/>
      <c r="F68" s="111"/>
      <c r="G68" s="111"/>
      <c r="H68" s="239"/>
      <c r="I68" s="133"/>
      <c r="J68" s="69"/>
      <c r="K68" s="69"/>
      <c r="L68" s="69"/>
      <c r="M68" s="69"/>
      <c r="N68" s="133"/>
      <c r="O68" s="426"/>
      <c r="P68" s="426"/>
      <c r="Q68" s="426"/>
      <c r="R68" s="133">
        <v>0</v>
      </c>
      <c r="S68" s="442">
        <v>0</v>
      </c>
      <c r="T68" s="442">
        <v>0</v>
      </c>
      <c r="U68" s="442">
        <v>0</v>
      </c>
      <c r="V68" s="69"/>
      <c r="W68" s="111"/>
      <c r="X68" s="113"/>
    </row>
    <row r="69" spans="1:24" s="66" customFormat="1" ht="13.5" customHeight="1">
      <c r="A69" s="67" t="s">
        <v>1031</v>
      </c>
      <c r="B69" s="79" t="s">
        <v>1032</v>
      </c>
      <c r="C69" s="133"/>
      <c r="D69" s="133"/>
      <c r="E69" s="133"/>
      <c r="F69" s="111"/>
      <c r="G69" s="111"/>
      <c r="H69" s="239"/>
      <c r="I69" s="133"/>
      <c r="J69" s="69"/>
      <c r="K69" s="69"/>
      <c r="L69" s="69"/>
      <c r="M69" s="69"/>
      <c r="N69" s="133"/>
      <c r="O69" s="426"/>
      <c r="P69" s="426"/>
      <c r="Q69" s="426"/>
      <c r="R69" s="133">
        <v>0</v>
      </c>
      <c r="S69" s="442">
        <v>0</v>
      </c>
      <c r="T69" s="442">
        <v>0</v>
      </c>
      <c r="U69" s="442">
        <v>0</v>
      </c>
      <c r="V69" s="69"/>
      <c r="W69" s="111"/>
      <c r="X69" s="113"/>
    </row>
    <row r="70" spans="1:24" s="80" customFormat="1" ht="13.5" customHeight="1">
      <c r="A70" s="67" t="s">
        <v>1033</v>
      </c>
      <c r="B70" s="79" t="s">
        <v>1034</v>
      </c>
      <c r="C70" s="133"/>
      <c r="D70" s="133"/>
      <c r="E70" s="133"/>
      <c r="F70" s="111"/>
      <c r="G70" s="111"/>
      <c r="H70" s="239"/>
      <c r="I70" s="133"/>
      <c r="J70" s="69"/>
      <c r="K70" s="69"/>
      <c r="L70" s="69"/>
      <c r="M70" s="69"/>
      <c r="N70" s="133"/>
      <c r="O70" s="426"/>
      <c r="P70" s="426"/>
      <c r="Q70" s="426"/>
      <c r="R70" s="133">
        <v>0</v>
      </c>
      <c r="S70" s="442">
        <v>0</v>
      </c>
      <c r="T70" s="442">
        <v>0</v>
      </c>
      <c r="U70" s="442">
        <v>0</v>
      </c>
      <c r="V70" s="69"/>
      <c r="W70" s="111"/>
      <c r="X70" s="113"/>
    </row>
    <row r="71" spans="1:24" s="80" customFormat="1" ht="13.5" customHeight="1">
      <c r="A71" s="67" t="s">
        <v>1035</v>
      </c>
      <c r="B71" s="79" t="s">
        <v>1036</v>
      </c>
      <c r="C71" s="133"/>
      <c r="D71" s="133"/>
      <c r="E71" s="133"/>
      <c r="F71" s="111"/>
      <c r="G71" s="111"/>
      <c r="H71" s="239"/>
      <c r="I71" s="133"/>
      <c r="J71" s="69"/>
      <c r="K71" s="69"/>
      <c r="L71" s="69"/>
      <c r="M71" s="69"/>
      <c r="N71" s="133"/>
      <c r="O71" s="426"/>
      <c r="P71" s="426"/>
      <c r="Q71" s="426"/>
      <c r="R71" s="133">
        <v>0</v>
      </c>
      <c r="S71" s="442"/>
      <c r="T71" s="442"/>
      <c r="U71" s="442"/>
      <c r="V71" s="69"/>
      <c r="W71" s="111"/>
      <c r="X71" s="113"/>
    </row>
    <row r="72" spans="1:24" s="80" customFormat="1" ht="13.5" customHeight="1">
      <c r="A72" s="67" t="s">
        <v>1037</v>
      </c>
      <c r="B72" s="79" t="s">
        <v>1038</v>
      </c>
      <c r="C72" s="135">
        <f>C73+C74+C75+C76</f>
        <v>0</v>
      </c>
      <c r="D72" s="135">
        <f>D73+D74+D75+D76</f>
        <v>0</v>
      </c>
      <c r="E72" s="135">
        <v>0</v>
      </c>
      <c r="F72" s="111">
        <v>0</v>
      </c>
      <c r="G72" s="111">
        <v>0</v>
      </c>
      <c r="H72" s="239"/>
      <c r="I72" s="135">
        <f>I73+I74+I75+I76</f>
        <v>0</v>
      </c>
      <c r="J72" s="72">
        <f t="shared" ref="J72:L72" si="48">J73+J74+J75+J76</f>
        <v>0</v>
      </c>
      <c r="K72" s="72">
        <f t="shared" si="48"/>
        <v>0</v>
      </c>
      <c r="L72" s="72">
        <f t="shared" si="48"/>
        <v>0</v>
      </c>
      <c r="M72" s="72">
        <f t="shared" ref="M72" si="49">M73+M74+M75+M76</f>
        <v>0</v>
      </c>
      <c r="N72" s="135">
        <f t="shared" ref="N72" si="50">N73+N74+N75+N76</f>
        <v>0</v>
      </c>
      <c r="O72" s="426">
        <v>0</v>
      </c>
      <c r="P72" s="426">
        <v>0</v>
      </c>
      <c r="Q72" s="426">
        <v>0</v>
      </c>
      <c r="R72" s="135">
        <v>0</v>
      </c>
      <c r="S72" s="135">
        <v>0</v>
      </c>
      <c r="T72" s="135">
        <v>0</v>
      </c>
      <c r="U72" s="135">
        <v>0</v>
      </c>
      <c r="V72" s="72">
        <v>0</v>
      </c>
      <c r="W72" s="111">
        <v>0</v>
      </c>
      <c r="X72" s="113">
        <v>0</v>
      </c>
    </row>
    <row r="73" spans="1:24" s="80" customFormat="1" ht="13.5" customHeight="1" outlineLevel="1">
      <c r="A73" s="70" t="s">
        <v>1039</v>
      </c>
      <c r="B73" s="71" t="s">
        <v>1040</v>
      </c>
      <c r="C73" s="133"/>
      <c r="D73" s="133"/>
      <c r="E73" s="133"/>
      <c r="F73" s="111"/>
      <c r="G73" s="111"/>
      <c r="H73" s="239"/>
      <c r="I73" s="133"/>
      <c r="J73" s="69"/>
      <c r="K73" s="69"/>
      <c r="L73" s="69"/>
      <c r="M73" s="69"/>
      <c r="N73" s="133"/>
      <c r="O73" s="426"/>
      <c r="P73" s="426"/>
      <c r="Q73" s="426"/>
      <c r="R73" s="133">
        <v>0</v>
      </c>
      <c r="S73" s="442">
        <v>0</v>
      </c>
      <c r="T73" s="442">
        <v>0</v>
      </c>
      <c r="U73" s="442">
        <v>0</v>
      </c>
      <c r="V73" s="69"/>
      <c r="W73" s="111"/>
      <c r="X73" s="113"/>
    </row>
    <row r="74" spans="1:24" s="80" customFormat="1" ht="13.5" customHeight="1" outlineLevel="1">
      <c r="A74" s="70" t="s">
        <v>1041</v>
      </c>
      <c r="B74" s="71" t="s">
        <v>1042</v>
      </c>
      <c r="C74" s="133"/>
      <c r="D74" s="133"/>
      <c r="E74" s="133"/>
      <c r="F74" s="111"/>
      <c r="G74" s="111"/>
      <c r="H74" s="239"/>
      <c r="I74" s="133"/>
      <c r="J74" s="69"/>
      <c r="K74" s="69"/>
      <c r="L74" s="69"/>
      <c r="M74" s="69"/>
      <c r="N74" s="133"/>
      <c r="O74" s="426"/>
      <c r="P74" s="426"/>
      <c r="Q74" s="426"/>
      <c r="R74" s="133">
        <v>0</v>
      </c>
      <c r="S74" s="442">
        <v>0</v>
      </c>
      <c r="T74" s="442">
        <v>0</v>
      </c>
      <c r="U74" s="442">
        <v>0</v>
      </c>
      <c r="V74" s="69"/>
      <c r="W74" s="111"/>
      <c r="X74" s="113"/>
    </row>
    <row r="75" spans="1:24" s="80" customFormat="1" ht="13.5" customHeight="1" outlineLevel="1">
      <c r="A75" s="70" t="s">
        <v>1043</v>
      </c>
      <c r="B75" s="71" t="s">
        <v>1044</v>
      </c>
      <c r="C75" s="133"/>
      <c r="D75" s="133"/>
      <c r="E75" s="133"/>
      <c r="F75" s="111"/>
      <c r="G75" s="111"/>
      <c r="H75" s="239"/>
      <c r="I75" s="133"/>
      <c r="J75" s="69"/>
      <c r="K75" s="69"/>
      <c r="L75" s="69"/>
      <c r="M75" s="69"/>
      <c r="N75" s="133"/>
      <c r="O75" s="426"/>
      <c r="P75" s="426"/>
      <c r="Q75" s="426"/>
      <c r="R75" s="133">
        <v>0</v>
      </c>
      <c r="S75" s="442">
        <v>0</v>
      </c>
      <c r="T75" s="442">
        <v>0</v>
      </c>
      <c r="U75" s="442">
        <v>0</v>
      </c>
      <c r="V75" s="69"/>
      <c r="W75" s="111"/>
      <c r="X75" s="113"/>
    </row>
    <row r="76" spans="1:24" s="80" customFormat="1" ht="13.5" customHeight="1" outlineLevel="1">
      <c r="A76" s="70" t="s">
        <v>1045</v>
      </c>
      <c r="B76" s="71" t="s">
        <v>1046</v>
      </c>
      <c r="C76" s="133"/>
      <c r="D76" s="133"/>
      <c r="E76" s="133"/>
      <c r="F76" s="111"/>
      <c r="G76" s="111"/>
      <c r="H76" s="239"/>
      <c r="I76" s="133"/>
      <c r="J76" s="69"/>
      <c r="K76" s="69"/>
      <c r="L76" s="69"/>
      <c r="M76" s="69"/>
      <c r="N76" s="133"/>
      <c r="O76" s="426"/>
      <c r="P76" s="426"/>
      <c r="Q76" s="426"/>
      <c r="R76" s="133">
        <v>0</v>
      </c>
      <c r="S76" s="442">
        <v>0</v>
      </c>
      <c r="T76" s="442">
        <v>0</v>
      </c>
      <c r="U76" s="442">
        <v>0</v>
      </c>
      <c r="V76" s="69"/>
      <c r="W76" s="111"/>
      <c r="X76" s="113"/>
    </row>
    <row r="77" spans="1:24" s="80" customFormat="1" ht="13.5" customHeight="1">
      <c r="A77" s="67" t="s">
        <v>1047</v>
      </c>
      <c r="B77" s="79" t="s">
        <v>1048</v>
      </c>
      <c r="C77" s="135">
        <f>C78+C79+C80+C81</f>
        <v>0</v>
      </c>
      <c r="D77" s="135">
        <f>D78+D79+D80+D81</f>
        <v>0</v>
      </c>
      <c r="E77" s="135">
        <v>0</v>
      </c>
      <c r="F77" s="111">
        <v>0</v>
      </c>
      <c r="G77" s="111">
        <v>0</v>
      </c>
      <c r="H77" s="239"/>
      <c r="I77" s="135">
        <f>I78+I79+I80+I81</f>
        <v>0</v>
      </c>
      <c r="J77" s="72">
        <f t="shared" ref="J77:L77" si="51">J78+J79+J80+J81</f>
        <v>0</v>
      </c>
      <c r="K77" s="72">
        <f t="shared" si="51"/>
        <v>0</v>
      </c>
      <c r="L77" s="72">
        <f t="shared" si="51"/>
        <v>0</v>
      </c>
      <c r="M77" s="72">
        <f t="shared" ref="M77" si="52">M78+M79+M80+M81</f>
        <v>0</v>
      </c>
      <c r="N77" s="135">
        <f t="shared" ref="N77" si="53">N78+N79+N80+N81</f>
        <v>0</v>
      </c>
      <c r="O77" s="426">
        <v>0</v>
      </c>
      <c r="P77" s="426">
        <v>0</v>
      </c>
      <c r="Q77" s="426">
        <v>0</v>
      </c>
      <c r="R77" s="135">
        <v>0</v>
      </c>
      <c r="S77" s="135">
        <v>0</v>
      </c>
      <c r="T77" s="135">
        <v>0</v>
      </c>
      <c r="U77" s="135">
        <v>0</v>
      </c>
      <c r="V77" s="72">
        <v>0</v>
      </c>
      <c r="W77" s="111">
        <v>0</v>
      </c>
      <c r="X77" s="113">
        <v>0</v>
      </c>
    </row>
    <row r="78" spans="1:24" s="80" customFormat="1" ht="13.5" customHeight="1" outlineLevel="1">
      <c r="A78" s="70" t="s">
        <v>1049</v>
      </c>
      <c r="B78" s="71" t="s">
        <v>1040</v>
      </c>
      <c r="C78" s="133"/>
      <c r="D78" s="133"/>
      <c r="E78" s="133"/>
      <c r="F78" s="111"/>
      <c r="G78" s="111"/>
      <c r="H78" s="239"/>
      <c r="I78" s="133"/>
      <c r="J78" s="69"/>
      <c r="K78" s="69"/>
      <c r="L78" s="69"/>
      <c r="M78" s="69"/>
      <c r="N78" s="133"/>
      <c r="O78" s="426"/>
      <c r="P78" s="426"/>
      <c r="Q78" s="426"/>
      <c r="R78" s="133">
        <v>0</v>
      </c>
      <c r="S78" s="442">
        <v>0</v>
      </c>
      <c r="T78" s="442">
        <v>0</v>
      </c>
      <c r="U78" s="442">
        <v>0</v>
      </c>
      <c r="V78" s="69"/>
      <c r="W78" s="111"/>
      <c r="X78" s="113"/>
    </row>
    <row r="79" spans="1:24" s="80" customFormat="1" ht="13.5" customHeight="1" outlineLevel="1">
      <c r="A79" s="70" t="s">
        <v>1050</v>
      </c>
      <c r="B79" s="71" t="s">
        <v>1042</v>
      </c>
      <c r="C79" s="133"/>
      <c r="D79" s="133"/>
      <c r="E79" s="133"/>
      <c r="F79" s="111"/>
      <c r="G79" s="111"/>
      <c r="H79" s="239"/>
      <c r="I79" s="133"/>
      <c r="J79" s="69"/>
      <c r="K79" s="69"/>
      <c r="L79" s="69"/>
      <c r="M79" s="69"/>
      <c r="N79" s="133"/>
      <c r="O79" s="426"/>
      <c r="P79" s="426"/>
      <c r="Q79" s="426"/>
      <c r="R79" s="133">
        <v>0</v>
      </c>
      <c r="S79" s="442">
        <v>0</v>
      </c>
      <c r="T79" s="442">
        <v>0</v>
      </c>
      <c r="U79" s="442">
        <v>0</v>
      </c>
      <c r="V79" s="69"/>
      <c r="W79" s="111"/>
      <c r="X79" s="113"/>
    </row>
    <row r="80" spans="1:24" s="80" customFormat="1" ht="13.5" customHeight="1" outlineLevel="1">
      <c r="A80" s="70" t="s">
        <v>1051</v>
      </c>
      <c r="B80" s="71" t="s">
        <v>1044</v>
      </c>
      <c r="C80" s="133"/>
      <c r="D80" s="133"/>
      <c r="E80" s="133"/>
      <c r="F80" s="111"/>
      <c r="G80" s="111"/>
      <c r="H80" s="239"/>
      <c r="I80" s="133"/>
      <c r="J80" s="69"/>
      <c r="K80" s="69"/>
      <c r="L80" s="69"/>
      <c r="M80" s="69"/>
      <c r="N80" s="133"/>
      <c r="O80" s="426"/>
      <c r="P80" s="426"/>
      <c r="Q80" s="426"/>
      <c r="R80" s="133">
        <v>0</v>
      </c>
      <c r="S80" s="442">
        <v>0</v>
      </c>
      <c r="T80" s="442">
        <v>0</v>
      </c>
      <c r="U80" s="442">
        <v>0</v>
      </c>
      <c r="V80" s="69"/>
      <c r="W80" s="111"/>
      <c r="X80" s="113"/>
    </row>
    <row r="81" spans="1:24" s="80" customFormat="1" ht="13.5" customHeight="1" outlineLevel="1">
      <c r="A81" s="70" t="s">
        <v>1052</v>
      </c>
      <c r="B81" s="71" t="s">
        <v>1046</v>
      </c>
      <c r="C81" s="133"/>
      <c r="D81" s="133"/>
      <c r="E81" s="133"/>
      <c r="F81" s="111"/>
      <c r="G81" s="111"/>
      <c r="H81" s="239"/>
      <c r="I81" s="133"/>
      <c r="J81" s="69"/>
      <c r="K81" s="69"/>
      <c r="L81" s="69"/>
      <c r="M81" s="69"/>
      <c r="N81" s="133"/>
      <c r="O81" s="426"/>
      <c r="P81" s="426"/>
      <c r="Q81" s="426"/>
      <c r="R81" s="133">
        <v>0</v>
      </c>
      <c r="S81" s="442">
        <v>0</v>
      </c>
      <c r="T81" s="442">
        <v>0</v>
      </c>
      <c r="U81" s="442">
        <v>0</v>
      </c>
      <c r="V81" s="69"/>
      <c r="W81" s="111"/>
      <c r="X81" s="113"/>
    </row>
    <row r="82" spans="1:24" s="80" customFormat="1" ht="13.5" customHeight="1">
      <c r="A82" s="67" t="s">
        <v>1053</v>
      </c>
      <c r="B82" s="79" t="s">
        <v>1054</v>
      </c>
      <c r="C82" s="133"/>
      <c r="D82" s="133"/>
      <c r="E82" s="133"/>
      <c r="F82" s="111"/>
      <c r="G82" s="111"/>
      <c r="H82" s="239"/>
      <c r="I82" s="133"/>
      <c r="J82" s="69"/>
      <c r="K82" s="69"/>
      <c r="L82" s="69"/>
      <c r="M82" s="69"/>
      <c r="N82" s="133"/>
      <c r="O82" s="426"/>
      <c r="P82" s="426"/>
      <c r="Q82" s="426"/>
      <c r="R82" s="133">
        <v>0</v>
      </c>
      <c r="S82" s="442">
        <v>0</v>
      </c>
      <c r="T82" s="442">
        <v>0</v>
      </c>
      <c r="U82" s="442">
        <v>0</v>
      </c>
      <c r="V82" s="69"/>
      <c r="W82" s="111"/>
      <c r="X82" s="113"/>
    </row>
    <row r="83" spans="1:24" s="80" customFormat="1" ht="13.5" customHeight="1">
      <c r="A83" s="67" t="s">
        <v>1055</v>
      </c>
      <c r="B83" s="79" t="s">
        <v>1056</v>
      </c>
      <c r="C83" s="133"/>
      <c r="D83" s="133"/>
      <c r="E83" s="133"/>
      <c r="F83" s="111"/>
      <c r="G83" s="111"/>
      <c r="H83" s="239"/>
      <c r="I83" s="133"/>
      <c r="J83" s="69"/>
      <c r="K83" s="69"/>
      <c r="L83" s="69"/>
      <c r="M83" s="69"/>
      <c r="N83" s="133"/>
      <c r="O83" s="426"/>
      <c r="P83" s="426"/>
      <c r="Q83" s="426"/>
      <c r="R83" s="133">
        <v>0</v>
      </c>
      <c r="S83" s="442">
        <v>0</v>
      </c>
      <c r="T83" s="442">
        <v>0</v>
      </c>
      <c r="U83" s="442">
        <v>0</v>
      </c>
      <c r="V83" s="69"/>
      <c r="W83" s="111"/>
      <c r="X83" s="113"/>
    </row>
    <row r="84" spans="1:24" s="80" customFormat="1" ht="13.5" customHeight="1">
      <c r="A84" s="62">
        <v>2</v>
      </c>
      <c r="B84" s="78" t="s">
        <v>986</v>
      </c>
      <c r="C84" s="139">
        <f>C86+C87+C88+C89+C90+C91+C92+C93+C94+C95+C100+C105</f>
        <v>3</v>
      </c>
      <c r="D84" s="139">
        <f>D86+D87+D88+D89+D90+D91+D92+D93+D94+D95+D100+D105</f>
        <v>113120</v>
      </c>
      <c r="E84" s="139">
        <v>614</v>
      </c>
      <c r="F84" s="111">
        <f>E84/D84</f>
        <v>5.4278642149929281E-3</v>
      </c>
      <c r="G84" s="111">
        <f>E84/C84</f>
        <v>204.66666666666666</v>
      </c>
      <c r="H84" s="139">
        <f>H86+H87+H88+H89+H90+H91+H92+H93+H94+H95+H100+H105</f>
        <v>90720</v>
      </c>
      <c r="I84" s="139">
        <f>I86+I87+I88+I89+I90+I91+I92+I93+I94+I95+I100+I105</f>
        <v>3577</v>
      </c>
      <c r="J84" s="64">
        <f t="shared" ref="J84:L84" si="54">J86+J87+J88+J89+J90+J91+J92+J93+J94+J95+J100+J105</f>
        <v>0</v>
      </c>
      <c r="K84" s="64">
        <f t="shared" si="54"/>
        <v>2457</v>
      </c>
      <c r="L84" s="64">
        <f t="shared" si="54"/>
        <v>3577</v>
      </c>
      <c r="M84" s="64">
        <f t="shared" ref="M84" si="55">M86+M87+M88+M89+M90+M91+M92+M93+M94+M95+M100+M105</f>
        <v>3284</v>
      </c>
      <c r="N84" s="139">
        <f t="shared" ref="N84:V84" si="56">N86+N87+N88+N89+N90+N91+N92+N93+N94+N95+N100+N105</f>
        <v>12819</v>
      </c>
      <c r="O84" s="139">
        <f t="shared" si="56"/>
        <v>780</v>
      </c>
      <c r="P84" s="139">
        <f t="shared" si="56"/>
        <v>12555.200000000003</v>
      </c>
      <c r="Q84" s="139">
        <f t="shared" si="56"/>
        <v>12555.04</v>
      </c>
      <c r="R84" s="139">
        <f t="shared" si="56"/>
        <v>16320.640000000001</v>
      </c>
      <c r="S84" s="139">
        <f t="shared" si="56"/>
        <v>759.36000000000013</v>
      </c>
      <c r="T84" s="139">
        <f t="shared" si="56"/>
        <v>3911.0400000000009</v>
      </c>
      <c r="U84" s="139">
        <f t="shared" si="56"/>
        <v>4256.0000000000009</v>
      </c>
      <c r="V84" s="139">
        <f t="shared" si="56"/>
        <v>14985</v>
      </c>
      <c r="W84" s="111">
        <f>I84/E84</f>
        <v>5.8257328990228014</v>
      </c>
      <c r="X84" s="113">
        <f>I84-E84</f>
        <v>2963</v>
      </c>
    </row>
    <row r="85" spans="1:24" s="80" customFormat="1" ht="13.5" customHeight="1">
      <c r="A85" s="67"/>
      <c r="B85" s="73" t="s">
        <v>54</v>
      </c>
      <c r="C85" s="133"/>
      <c r="D85" s="133"/>
      <c r="E85" s="133"/>
      <c r="F85" s="112"/>
      <c r="G85" s="112"/>
      <c r="H85" s="239"/>
      <c r="I85" s="133"/>
      <c r="J85" s="69"/>
      <c r="K85" s="69"/>
      <c r="L85" s="69"/>
      <c r="M85" s="69"/>
      <c r="N85" s="133"/>
      <c r="O85" s="426"/>
      <c r="P85" s="426"/>
      <c r="Q85" s="426"/>
      <c r="R85" s="133"/>
      <c r="S85" s="442"/>
      <c r="T85" s="442"/>
      <c r="U85" s="442"/>
      <c r="V85" s="69"/>
      <c r="W85" s="112"/>
      <c r="X85" s="114"/>
    </row>
    <row r="86" spans="1:24" s="66" customFormat="1" ht="13.5" customHeight="1">
      <c r="A86" s="67" t="s">
        <v>987</v>
      </c>
      <c r="B86" s="79" t="s">
        <v>1057</v>
      </c>
      <c r="C86" s="133">
        <v>3</v>
      </c>
      <c r="D86" s="133">
        <v>107520</v>
      </c>
      <c r="E86" s="133">
        <v>614</v>
      </c>
      <c r="F86" s="111">
        <f>E86/D86</f>
        <v>5.7105654761904759E-3</v>
      </c>
      <c r="G86" s="111">
        <f t="shared" ref="G86:G106" si="57">E86/C86</f>
        <v>204.66666666666666</v>
      </c>
      <c r="H86" s="239">
        <v>85120</v>
      </c>
      <c r="I86" s="133">
        <v>3577</v>
      </c>
      <c r="J86" s="133"/>
      <c r="K86" s="133">
        <v>2457</v>
      </c>
      <c r="L86" s="133">
        <v>3577</v>
      </c>
      <c r="M86" s="133">
        <v>3284</v>
      </c>
      <c r="N86" s="133">
        <v>1915</v>
      </c>
      <c r="O86" s="426">
        <v>780</v>
      </c>
      <c r="P86" s="426">
        <v>1915.2000000000003</v>
      </c>
      <c r="Q86" s="426">
        <v>1915.0400000000002</v>
      </c>
      <c r="R86" s="133">
        <v>13856.640000000001</v>
      </c>
      <c r="S86" s="442">
        <v>759.36000000000013</v>
      </c>
      <c r="T86" s="442">
        <v>1447.0400000000002</v>
      </c>
      <c r="U86" s="442">
        <v>1792.0000000000002</v>
      </c>
      <c r="V86" s="133">
        <v>2501</v>
      </c>
      <c r="W86" s="111">
        <f t="shared" ref="W86:W106" si="58">I86/E86</f>
        <v>5.8257328990228014</v>
      </c>
      <c r="X86" s="113">
        <f t="shared" ref="X86:X106" si="59">I86-E86</f>
        <v>2963</v>
      </c>
    </row>
    <row r="87" spans="1:24" s="66" customFormat="1" ht="13.5" customHeight="1">
      <c r="A87" s="67" t="s">
        <v>1058</v>
      </c>
      <c r="B87" s="79" t="s">
        <v>1059</v>
      </c>
      <c r="C87" s="133"/>
      <c r="D87" s="133">
        <v>5600</v>
      </c>
      <c r="E87" s="133"/>
      <c r="F87" s="111">
        <f t="shared" ref="F87:F106" si="60">E87/D87</f>
        <v>0</v>
      </c>
      <c r="G87" s="111">
        <v>0</v>
      </c>
      <c r="H87" s="239">
        <v>5600</v>
      </c>
      <c r="I87" s="133"/>
      <c r="J87" s="133"/>
      <c r="K87" s="133"/>
      <c r="L87" s="133"/>
      <c r="M87" s="133"/>
      <c r="N87" s="133">
        <v>10904</v>
      </c>
      <c r="O87" s="426"/>
      <c r="P87" s="426">
        <v>10640.000000000002</v>
      </c>
      <c r="Q87" s="426">
        <v>10640</v>
      </c>
      <c r="R87" s="133">
        <v>2464.0000000000005</v>
      </c>
      <c r="S87" s="442">
        <v>0</v>
      </c>
      <c r="T87" s="442">
        <v>2464.0000000000005</v>
      </c>
      <c r="U87" s="442">
        <v>2464.0000000000005</v>
      </c>
      <c r="V87" s="133">
        <v>12484</v>
      </c>
      <c r="W87" s="111" t="e">
        <f t="shared" si="58"/>
        <v>#DIV/0!</v>
      </c>
      <c r="X87" s="113">
        <f t="shared" si="59"/>
        <v>0</v>
      </c>
    </row>
    <row r="88" spans="1:24" s="80" customFormat="1" ht="13.5" customHeight="1">
      <c r="A88" s="67" t="s">
        <v>992</v>
      </c>
      <c r="B88" s="79" t="s">
        <v>1060</v>
      </c>
      <c r="C88" s="133"/>
      <c r="D88" s="133"/>
      <c r="E88" s="133"/>
      <c r="F88" s="111"/>
      <c r="G88" s="111"/>
      <c r="H88" s="239"/>
      <c r="I88" s="133"/>
      <c r="J88" s="69"/>
      <c r="K88" s="69"/>
      <c r="L88" s="69"/>
      <c r="M88" s="69"/>
      <c r="N88" s="133"/>
      <c r="O88" s="426"/>
      <c r="P88" s="426"/>
      <c r="Q88" s="426"/>
      <c r="R88" s="133">
        <v>0</v>
      </c>
      <c r="S88" s="442">
        <v>0</v>
      </c>
      <c r="T88" s="442">
        <v>0</v>
      </c>
      <c r="U88" s="442">
        <v>0</v>
      </c>
      <c r="V88" s="69"/>
      <c r="W88" s="111" t="e">
        <f t="shared" si="58"/>
        <v>#DIV/0!</v>
      </c>
      <c r="X88" s="113">
        <f t="shared" si="59"/>
        <v>0</v>
      </c>
    </row>
    <row r="89" spans="1:24" s="80" customFormat="1" ht="13.5" customHeight="1">
      <c r="A89" s="67" t="s">
        <v>996</v>
      </c>
      <c r="B89" s="79" t="s">
        <v>1061</v>
      </c>
      <c r="C89" s="133"/>
      <c r="D89" s="133"/>
      <c r="E89" s="133"/>
      <c r="F89" s="111"/>
      <c r="G89" s="111"/>
      <c r="H89" s="239"/>
      <c r="I89" s="133"/>
      <c r="J89" s="69"/>
      <c r="K89" s="69"/>
      <c r="L89" s="69"/>
      <c r="M89" s="69"/>
      <c r="N89" s="133"/>
      <c r="O89" s="426"/>
      <c r="P89" s="426"/>
      <c r="Q89" s="426"/>
      <c r="R89" s="133">
        <v>0</v>
      </c>
      <c r="S89" s="442">
        <v>0</v>
      </c>
      <c r="T89" s="442">
        <v>0</v>
      </c>
      <c r="U89" s="442">
        <v>0</v>
      </c>
      <c r="V89" s="69"/>
      <c r="W89" s="111" t="e">
        <f t="shared" si="58"/>
        <v>#DIV/0!</v>
      </c>
      <c r="X89" s="113">
        <f t="shared" si="59"/>
        <v>0</v>
      </c>
    </row>
    <row r="90" spans="1:24" s="80" customFormat="1" ht="13.5" customHeight="1">
      <c r="A90" s="67" t="s">
        <v>998</v>
      </c>
      <c r="B90" s="79" t="s">
        <v>1062</v>
      </c>
      <c r="C90" s="133"/>
      <c r="D90" s="133"/>
      <c r="E90" s="133"/>
      <c r="F90" s="111"/>
      <c r="G90" s="111"/>
      <c r="H90" s="239"/>
      <c r="I90" s="133"/>
      <c r="J90" s="69"/>
      <c r="K90" s="69"/>
      <c r="L90" s="69"/>
      <c r="M90" s="69"/>
      <c r="N90" s="133"/>
      <c r="O90" s="426"/>
      <c r="P90" s="426"/>
      <c r="Q90" s="426"/>
      <c r="R90" s="133">
        <v>0</v>
      </c>
      <c r="S90" s="442">
        <v>0</v>
      </c>
      <c r="T90" s="442">
        <v>0</v>
      </c>
      <c r="U90" s="442">
        <v>0</v>
      </c>
      <c r="V90" s="69"/>
      <c r="W90" s="111" t="e">
        <f t="shared" si="58"/>
        <v>#DIV/0!</v>
      </c>
      <c r="X90" s="113">
        <f t="shared" si="59"/>
        <v>0</v>
      </c>
    </row>
    <row r="91" spans="1:24" s="80" customFormat="1" ht="13.5" customHeight="1">
      <c r="A91" s="67" t="s">
        <v>1063</v>
      </c>
      <c r="B91" s="79" t="s">
        <v>1064</v>
      </c>
      <c r="C91" s="133"/>
      <c r="D91" s="133"/>
      <c r="E91" s="133"/>
      <c r="F91" s="111"/>
      <c r="G91" s="111"/>
      <c r="H91" s="239"/>
      <c r="I91" s="133"/>
      <c r="J91" s="69"/>
      <c r="K91" s="69"/>
      <c r="L91" s="69"/>
      <c r="M91" s="69"/>
      <c r="N91" s="133"/>
      <c r="O91" s="426"/>
      <c r="P91" s="426"/>
      <c r="Q91" s="426"/>
      <c r="R91" s="133">
        <v>0</v>
      </c>
      <c r="S91" s="442">
        <v>0</v>
      </c>
      <c r="T91" s="442">
        <v>0</v>
      </c>
      <c r="U91" s="442">
        <v>0</v>
      </c>
      <c r="V91" s="69"/>
      <c r="W91" s="111" t="e">
        <f t="shared" si="58"/>
        <v>#DIV/0!</v>
      </c>
      <c r="X91" s="113">
        <f t="shared" si="59"/>
        <v>0</v>
      </c>
    </row>
    <row r="92" spans="1:24" s="80" customFormat="1" ht="13.5" customHeight="1">
      <c r="A92" s="67" t="s">
        <v>1065</v>
      </c>
      <c r="B92" s="79" t="s">
        <v>1066</v>
      </c>
      <c r="C92" s="133"/>
      <c r="D92" s="133"/>
      <c r="E92" s="133"/>
      <c r="F92" s="111"/>
      <c r="G92" s="111"/>
      <c r="H92" s="239"/>
      <c r="I92" s="133"/>
      <c r="J92" s="69"/>
      <c r="K92" s="69"/>
      <c r="L92" s="69"/>
      <c r="M92" s="69"/>
      <c r="N92" s="133"/>
      <c r="O92" s="426"/>
      <c r="P92" s="426"/>
      <c r="Q92" s="426"/>
      <c r="R92" s="133">
        <v>0</v>
      </c>
      <c r="S92" s="442">
        <v>0</v>
      </c>
      <c r="T92" s="442">
        <v>0</v>
      </c>
      <c r="U92" s="442">
        <v>0</v>
      </c>
      <c r="V92" s="69"/>
      <c r="W92" s="111" t="e">
        <f t="shared" si="58"/>
        <v>#DIV/0!</v>
      </c>
      <c r="X92" s="113">
        <f t="shared" si="59"/>
        <v>0</v>
      </c>
    </row>
    <row r="93" spans="1:24" s="80" customFormat="1" ht="13.5" customHeight="1">
      <c r="A93" s="67" t="s">
        <v>1067</v>
      </c>
      <c r="B93" s="79" t="s">
        <v>1068</v>
      </c>
      <c r="C93" s="133"/>
      <c r="D93" s="133"/>
      <c r="E93" s="133"/>
      <c r="F93" s="111"/>
      <c r="G93" s="111"/>
      <c r="H93" s="239"/>
      <c r="I93" s="133"/>
      <c r="J93" s="69"/>
      <c r="K93" s="69"/>
      <c r="L93" s="69"/>
      <c r="M93" s="69"/>
      <c r="N93" s="133"/>
      <c r="O93" s="426"/>
      <c r="P93" s="426"/>
      <c r="Q93" s="426"/>
      <c r="R93" s="133">
        <v>0</v>
      </c>
      <c r="S93" s="442">
        <v>0</v>
      </c>
      <c r="T93" s="442">
        <v>0</v>
      </c>
      <c r="U93" s="442">
        <v>0</v>
      </c>
      <c r="V93" s="69"/>
      <c r="W93" s="111" t="e">
        <f t="shared" si="58"/>
        <v>#DIV/0!</v>
      </c>
      <c r="X93" s="113">
        <f t="shared" si="59"/>
        <v>0</v>
      </c>
    </row>
    <row r="94" spans="1:24" s="80" customFormat="1" ht="13.5" customHeight="1">
      <c r="A94" s="67" t="s">
        <v>1069</v>
      </c>
      <c r="B94" s="79" t="s">
        <v>1070</v>
      </c>
      <c r="C94" s="133"/>
      <c r="D94" s="133"/>
      <c r="E94" s="133"/>
      <c r="F94" s="111"/>
      <c r="G94" s="111"/>
      <c r="H94" s="239"/>
      <c r="I94" s="133"/>
      <c r="J94" s="69"/>
      <c r="K94" s="69"/>
      <c r="L94" s="69"/>
      <c r="M94" s="69"/>
      <c r="N94" s="133"/>
      <c r="O94" s="426"/>
      <c r="P94" s="426"/>
      <c r="Q94" s="426"/>
      <c r="R94" s="133">
        <v>0</v>
      </c>
      <c r="S94" s="442">
        <v>0</v>
      </c>
      <c r="T94" s="442">
        <v>0</v>
      </c>
      <c r="U94" s="442">
        <v>0</v>
      </c>
      <c r="V94" s="69"/>
      <c r="W94" s="111" t="e">
        <f t="shared" si="58"/>
        <v>#DIV/0!</v>
      </c>
      <c r="X94" s="113">
        <f t="shared" si="59"/>
        <v>0</v>
      </c>
    </row>
    <row r="95" spans="1:24" ht="13.5" customHeight="1">
      <c r="A95" s="67" t="s">
        <v>1071</v>
      </c>
      <c r="B95" s="79" t="s">
        <v>1072</v>
      </c>
      <c r="C95" s="135">
        <f>C96+C97+C98+C99</f>
        <v>0</v>
      </c>
      <c r="D95" s="135">
        <f>D96+D97+D98+D99</f>
        <v>0</v>
      </c>
      <c r="E95" s="135">
        <v>0</v>
      </c>
      <c r="F95" s="111">
        <v>0</v>
      </c>
      <c r="G95" s="111">
        <v>0</v>
      </c>
      <c r="H95" s="135">
        <f>H96+H97+H98+H99</f>
        <v>0</v>
      </c>
      <c r="I95" s="135">
        <f>I96+I97+I98+I99</f>
        <v>0</v>
      </c>
      <c r="J95" s="72">
        <f t="shared" ref="J95:L95" si="61">J96+J97+J98+J99</f>
        <v>0</v>
      </c>
      <c r="K95" s="72">
        <f t="shared" si="61"/>
        <v>0</v>
      </c>
      <c r="L95" s="72">
        <f t="shared" si="61"/>
        <v>0</v>
      </c>
      <c r="M95" s="72">
        <f t="shared" ref="M95" si="62">M96+M97+M98+M99</f>
        <v>0</v>
      </c>
      <c r="N95" s="135">
        <f t="shared" ref="N95" si="63">N96+N97+N98+N99</f>
        <v>0</v>
      </c>
      <c r="O95" s="426">
        <v>0</v>
      </c>
      <c r="P95" s="426">
        <v>0</v>
      </c>
      <c r="Q95" s="426">
        <v>0</v>
      </c>
      <c r="R95" s="135">
        <v>0</v>
      </c>
      <c r="S95" s="135">
        <v>0</v>
      </c>
      <c r="T95" s="135">
        <v>0</v>
      </c>
      <c r="U95" s="135">
        <v>0</v>
      </c>
      <c r="V95" s="72">
        <v>0</v>
      </c>
      <c r="W95" s="111" t="e">
        <f t="shared" si="58"/>
        <v>#DIV/0!</v>
      </c>
      <c r="X95" s="113">
        <f t="shared" si="59"/>
        <v>0</v>
      </c>
    </row>
    <row r="96" spans="1:24" ht="13.5" customHeight="1" outlineLevel="1">
      <c r="A96" s="70" t="s">
        <v>1073</v>
      </c>
      <c r="B96" s="71" t="s">
        <v>1074</v>
      </c>
      <c r="C96" s="133"/>
      <c r="D96" s="133"/>
      <c r="E96" s="133"/>
      <c r="F96" s="111"/>
      <c r="G96" s="111"/>
      <c r="H96" s="133"/>
      <c r="I96" s="133"/>
      <c r="J96" s="69"/>
      <c r="K96" s="69"/>
      <c r="L96" s="69"/>
      <c r="M96" s="69"/>
      <c r="N96" s="133"/>
      <c r="O96" s="426"/>
      <c r="P96" s="426"/>
      <c r="Q96" s="426"/>
      <c r="R96" s="133"/>
      <c r="S96" s="442">
        <v>0</v>
      </c>
      <c r="T96" s="442">
        <v>0</v>
      </c>
      <c r="U96" s="442">
        <v>0</v>
      </c>
      <c r="V96" s="69"/>
      <c r="W96" s="111" t="e">
        <f t="shared" si="58"/>
        <v>#DIV/0!</v>
      </c>
      <c r="X96" s="113">
        <f t="shared" si="59"/>
        <v>0</v>
      </c>
    </row>
    <row r="97" spans="1:24" ht="13.5" customHeight="1" outlineLevel="1">
      <c r="A97" s="70" t="s">
        <v>1075</v>
      </c>
      <c r="B97" s="71" t="s">
        <v>1076</v>
      </c>
      <c r="C97" s="133"/>
      <c r="D97" s="133"/>
      <c r="E97" s="133"/>
      <c r="F97" s="111"/>
      <c r="G97" s="111"/>
      <c r="H97" s="133"/>
      <c r="I97" s="133"/>
      <c r="J97" s="69"/>
      <c r="K97" s="69"/>
      <c r="L97" s="69"/>
      <c r="M97" s="69"/>
      <c r="N97" s="133"/>
      <c r="O97" s="426"/>
      <c r="P97" s="426"/>
      <c r="Q97" s="426"/>
      <c r="R97" s="133"/>
      <c r="S97" s="442">
        <v>0</v>
      </c>
      <c r="T97" s="442">
        <v>0</v>
      </c>
      <c r="U97" s="442">
        <v>0</v>
      </c>
      <c r="V97" s="69"/>
      <c r="W97" s="111" t="e">
        <f t="shared" si="58"/>
        <v>#DIV/0!</v>
      </c>
      <c r="X97" s="113">
        <f t="shared" si="59"/>
        <v>0</v>
      </c>
    </row>
    <row r="98" spans="1:24" ht="13.5" customHeight="1" outlineLevel="1">
      <c r="A98" s="70" t="s">
        <v>1077</v>
      </c>
      <c r="B98" s="71" t="s">
        <v>1078</v>
      </c>
      <c r="C98" s="133"/>
      <c r="D98" s="133"/>
      <c r="E98" s="133"/>
      <c r="F98" s="111"/>
      <c r="G98" s="111"/>
      <c r="H98" s="133"/>
      <c r="I98" s="133"/>
      <c r="J98" s="69"/>
      <c r="K98" s="69"/>
      <c r="L98" s="69"/>
      <c r="M98" s="69"/>
      <c r="N98" s="133"/>
      <c r="O98" s="426"/>
      <c r="P98" s="426"/>
      <c r="Q98" s="426"/>
      <c r="R98" s="133"/>
      <c r="S98" s="442">
        <v>0</v>
      </c>
      <c r="T98" s="442">
        <v>0</v>
      </c>
      <c r="U98" s="442">
        <v>0</v>
      </c>
      <c r="V98" s="69"/>
      <c r="W98" s="111" t="e">
        <f t="shared" si="58"/>
        <v>#DIV/0!</v>
      </c>
      <c r="X98" s="113">
        <f t="shared" si="59"/>
        <v>0</v>
      </c>
    </row>
    <row r="99" spans="1:24" ht="13.5" customHeight="1" outlineLevel="1">
      <c r="A99" s="70" t="s">
        <v>1079</v>
      </c>
      <c r="B99" s="71" t="s">
        <v>1080</v>
      </c>
      <c r="C99" s="133"/>
      <c r="D99" s="133"/>
      <c r="E99" s="133"/>
      <c r="F99" s="111"/>
      <c r="G99" s="111"/>
      <c r="H99" s="133"/>
      <c r="I99" s="133"/>
      <c r="J99" s="69"/>
      <c r="K99" s="69"/>
      <c r="L99" s="69"/>
      <c r="M99" s="69"/>
      <c r="N99" s="133"/>
      <c r="O99" s="426"/>
      <c r="P99" s="426"/>
      <c r="Q99" s="426"/>
      <c r="R99" s="133"/>
      <c r="S99" s="442">
        <v>0</v>
      </c>
      <c r="T99" s="442">
        <v>0</v>
      </c>
      <c r="U99" s="442">
        <v>0</v>
      </c>
      <c r="V99" s="69"/>
      <c r="W99" s="111" t="e">
        <f t="shared" si="58"/>
        <v>#DIV/0!</v>
      </c>
      <c r="X99" s="113">
        <f t="shared" si="59"/>
        <v>0</v>
      </c>
    </row>
    <row r="100" spans="1:24" ht="13.5" customHeight="1">
      <c r="A100" s="67" t="s">
        <v>1081</v>
      </c>
      <c r="B100" s="79" t="s">
        <v>1082</v>
      </c>
      <c r="C100" s="135">
        <f>C101+C102+C103+C104</f>
        <v>0</v>
      </c>
      <c r="D100" s="135">
        <f>D101+D102+D103+D104</f>
        <v>0</v>
      </c>
      <c r="E100" s="135">
        <v>0</v>
      </c>
      <c r="F100" s="111">
        <v>0</v>
      </c>
      <c r="G100" s="111">
        <v>0</v>
      </c>
      <c r="H100" s="135">
        <f>H101+H102+H103+H104</f>
        <v>0</v>
      </c>
      <c r="I100" s="135">
        <f>I101+I102+I103+I104</f>
        <v>0</v>
      </c>
      <c r="J100" s="72">
        <f t="shared" ref="J100:L100" si="64">J101+J102+J103+J104</f>
        <v>0</v>
      </c>
      <c r="K100" s="72">
        <f t="shared" si="64"/>
        <v>0</v>
      </c>
      <c r="L100" s="72">
        <f t="shared" si="64"/>
        <v>0</v>
      </c>
      <c r="M100" s="72">
        <f t="shared" ref="M100" si="65">M101+M102+M103+M104</f>
        <v>0</v>
      </c>
      <c r="N100" s="135">
        <f t="shared" ref="N100" si="66">N101+N102+N103+N104</f>
        <v>0</v>
      </c>
      <c r="O100" s="426">
        <v>0</v>
      </c>
      <c r="P100" s="426">
        <v>0</v>
      </c>
      <c r="Q100" s="426">
        <v>0</v>
      </c>
      <c r="R100" s="135">
        <v>0</v>
      </c>
      <c r="S100" s="135">
        <v>0</v>
      </c>
      <c r="T100" s="135">
        <v>0</v>
      </c>
      <c r="U100" s="135">
        <v>0</v>
      </c>
      <c r="V100" s="72">
        <v>0</v>
      </c>
      <c r="W100" s="111" t="e">
        <f t="shared" si="58"/>
        <v>#DIV/0!</v>
      </c>
      <c r="X100" s="113">
        <f t="shared" si="59"/>
        <v>0</v>
      </c>
    </row>
    <row r="101" spans="1:24" ht="13.5" customHeight="1" outlineLevel="1">
      <c r="A101" s="70" t="s">
        <v>1083</v>
      </c>
      <c r="B101" s="71" t="s">
        <v>1074</v>
      </c>
      <c r="C101" s="133"/>
      <c r="D101" s="133"/>
      <c r="E101" s="133"/>
      <c r="F101" s="111"/>
      <c r="G101" s="111"/>
      <c r="H101" s="239"/>
      <c r="I101" s="133"/>
      <c r="J101" s="69"/>
      <c r="K101" s="69"/>
      <c r="L101" s="69"/>
      <c r="M101" s="69"/>
      <c r="N101" s="133"/>
      <c r="O101" s="426"/>
      <c r="P101" s="426"/>
      <c r="Q101" s="426"/>
      <c r="R101" s="133"/>
      <c r="S101" s="442">
        <v>0</v>
      </c>
      <c r="T101" s="442">
        <v>0</v>
      </c>
      <c r="U101" s="442">
        <v>0</v>
      </c>
      <c r="V101" s="69"/>
      <c r="W101" s="111" t="e">
        <f t="shared" si="58"/>
        <v>#DIV/0!</v>
      </c>
      <c r="X101" s="113">
        <f t="shared" si="59"/>
        <v>0</v>
      </c>
    </row>
    <row r="102" spans="1:24" ht="13.5" customHeight="1" outlineLevel="1">
      <c r="A102" s="70" t="s">
        <v>1084</v>
      </c>
      <c r="B102" s="71" t="s">
        <v>1076</v>
      </c>
      <c r="C102" s="133"/>
      <c r="D102" s="133"/>
      <c r="E102" s="133"/>
      <c r="F102" s="111"/>
      <c r="G102" s="111"/>
      <c r="H102" s="239"/>
      <c r="I102" s="133"/>
      <c r="J102" s="69"/>
      <c r="K102" s="69"/>
      <c r="L102" s="69"/>
      <c r="M102" s="69"/>
      <c r="N102" s="133"/>
      <c r="O102" s="426"/>
      <c r="P102" s="426"/>
      <c r="Q102" s="426"/>
      <c r="R102" s="133"/>
      <c r="S102" s="442">
        <v>0</v>
      </c>
      <c r="T102" s="442">
        <v>0</v>
      </c>
      <c r="U102" s="442">
        <v>0</v>
      </c>
      <c r="V102" s="69"/>
      <c r="W102" s="111" t="e">
        <f t="shared" si="58"/>
        <v>#DIV/0!</v>
      </c>
      <c r="X102" s="113">
        <f t="shared" si="59"/>
        <v>0</v>
      </c>
    </row>
    <row r="103" spans="1:24" ht="13.5" customHeight="1" outlineLevel="1">
      <c r="A103" s="70" t="s">
        <v>1085</v>
      </c>
      <c r="B103" s="71" t="s">
        <v>1078</v>
      </c>
      <c r="C103" s="133"/>
      <c r="D103" s="133"/>
      <c r="E103" s="133"/>
      <c r="F103" s="111"/>
      <c r="G103" s="111"/>
      <c r="H103" s="239"/>
      <c r="I103" s="133"/>
      <c r="J103" s="69"/>
      <c r="K103" s="69"/>
      <c r="L103" s="69"/>
      <c r="M103" s="69"/>
      <c r="N103" s="133"/>
      <c r="O103" s="426"/>
      <c r="P103" s="426"/>
      <c r="Q103" s="426"/>
      <c r="R103" s="133"/>
      <c r="S103" s="442">
        <v>0</v>
      </c>
      <c r="T103" s="442">
        <v>0</v>
      </c>
      <c r="U103" s="442">
        <v>0</v>
      </c>
      <c r="V103" s="69"/>
      <c r="W103" s="111" t="e">
        <f t="shared" si="58"/>
        <v>#DIV/0!</v>
      </c>
      <c r="X103" s="113">
        <f t="shared" si="59"/>
        <v>0</v>
      </c>
    </row>
    <row r="104" spans="1:24" ht="13.5" customHeight="1" outlineLevel="1">
      <c r="A104" s="70" t="s">
        <v>1086</v>
      </c>
      <c r="B104" s="71" t="s">
        <v>1080</v>
      </c>
      <c r="C104" s="133"/>
      <c r="D104" s="133"/>
      <c r="E104" s="133"/>
      <c r="F104" s="111"/>
      <c r="G104" s="111"/>
      <c r="H104" s="239"/>
      <c r="I104" s="133"/>
      <c r="J104" s="69"/>
      <c r="K104" s="69"/>
      <c r="L104" s="69"/>
      <c r="M104" s="69"/>
      <c r="N104" s="133"/>
      <c r="O104" s="426"/>
      <c r="P104" s="426"/>
      <c r="Q104" s="426"/>
      <c r="R104" s="133"/>
      <c r="S104" s="442">
        <v>0</v>
      </c>
      <c r="T104" s="442">
        <v>0</v>
      </c>
      <c r="U104" s="442">
        <v>0</v>
      </c>
      <c r="V104" s="69"/>
      <c r="W104" s="111" t="e">
        <f t="shared" si="58"/>
        <v>#DIV/0!</v>
      </c>
      <c r="X104" s="113">
        <f t="shared" si="59"/>
        <v>0</v>
      </c>
    </row>
    <row r="105" spans="1:24" ht="13.5" customHeight="1">
      <c r="A105" s="67" t="s">
        <v>1087</v>
      </c>
      <c r="B105" s="79" t="s">
        <v>1088</v>
      </c>
      <c r="C105" s="133"/>
      <c r="D105" s="133"/>
      <c r="E105" s="133"/>
      <c r="F105" s="111"/>
      <c r="G105" s="111"/>
      <c r="H105" s="239"/>
      <c r="I105" s="133"/>
      <c r="J105" s="69"/>
      <c r="K105" s="69"/>
      <c r="L105" s="69"/>
      <c r="M105" s="69"/>
      <c r="N105" s="133"/>
      <c r="O105" s="426"/>
      <c r="P105" s="426"/>
      <c r="Q105" s="426"/>
      <c r="R105" s="133"/>
      <c r="S105" s="442">
        <v>0</v>
      </c>
      <c r="T105" s="442">
        <v>0</v>
      </c>
      <c r="U105" s="442">
        <v>0</v>
      </c>
      <c r="V105" s="69"/>
      <c r="W105" s="111" t="e">
        <f t="shared" si="58"/>
        <v>#DIV/0!</v>
      </c>
      <c r="X105" s="113">
        <f t="shared" si="59"/>
        <v>0</v>
      </c>
    </row>
    <row r="106" spans="1:24" ht="13.5" customHeight="1">
      <c r="A106" s="62">
        <v>3</v>
      </c>
      <c r="B106" s="78" t="s">
        <v>1089</v>
      </c>
      <c r="C106" s="139">
        <f>C58-C84</f>
        <v>-3</v>
      </c>
      <c r="D106" s="139">
        <f>D58-D84</f>
        <v>-113120</v>
      </c>
      <c r="E106" s="139">
        <v>4850</v>
      </c>
      <c r="F106" s="111">
        <f t="shared" si="60"/>
        <v>-4.2874823196605377E-2</v>
      </c>
      <c r="G106" s="111">
        <f t="shared" si="57"/>
        <v>-1616.6666666666667</v>
      </c>
      <c r="H106" s="139">
        <f>H58-H84</f>
        <v>-90720</v>
      </c>
      <c r="I106" s="139">
        <f>I58-I84</f>
        <v>-3577</v>
      </c>
      <c r="J106" s="64">
        <f t="shared" ref="J106:L106" si="67">J58-J84</f>
        <v>0</v>
      </c>
      <c r="K106" s="64">
        <f t="shared" si="67"/>
        <v>-2457</v>
      </c>
      <c r="L106" s="64">
        <f t="shared" si="67"/>
        <v>-3577</v>
      </c>
      <c r="M106" s="64">
        <f t="shared" ref="M106:V106" si="68">M58-M84</f>
        <v>-3284</v>
      </c>
      <c r="N106" s="64">
        <f t="shared" si="68"/>
        <v>-12819</v>
      </c>
      <c r="O106" s="64">
        <f t="shared" si="68"/>
        <v>170</v>
      </c>
      <c r="P106" s="64">
        <f t="shared" si="68"/>
        <v>-12555.200000000003</v>
      </c>
      <c r="Q106" s="64">
        <f t="shared" si="68"/>
        <v>-12555.04</v>
      </c>
      <c r="R106" s="64">
        <f t="shared" si="68"/>
        <v>-16320.640000000001</v>
      </c>
      <c r="S106" s="64">
        <f t="shared" si="68"/>
        <v>-759.36000000000013</v>
      </c>
      <c r="T106" s="64">
        <f t="shared" si="68"/>
        <v>-3911.0400000000009</v>
      </c>
      <c r="U106" s="64">
        <f t="shared" si="68"/>
        <v>-4256.0000000000009</v>
      </c>
      <c r="V106" s="64">
        <f t="shared" si="68"/>
        <v>-14985</v>
      </c>
      <c r="W106" s="111">
        <f t="shared" si="58"/>
        <v>-0.73752577319587631</v>
      </c>
      <c r="X106" s="113">
        <f t="shared" si="59"/>
        <v>-8427</v>
      </c>
    </row>
    <row r="107" spans="1:24" ht="13.5" customHeight="1">
      <c r="A107" s="58" t="s">
        <v>900</v>
      </c>
      <c r="B107" s="59" t="s">
        <v>1090</v>
      </c>
      <c r="C107" s="139"/>
      <c r="D107" s="139"/>
      <c r="E107" s="139"/>
      <c r="F107" s="111"/>
      <c r="G107" s="111"/>
      <c r="H107" s="240"/>
      <c r="I107" s="139"/>
      <c r="J107" s="64" t="str">
        <f t="shared" ref="J107" si="69">IF(G107=0," ",I107/G107)</f>
        <v xml:space="preserve"> </v>
      </c>
      <c r="K107" s="64"/>
      <c r="L107" s="64"/>
      <c r="M107" s="64"/>
      <c r="N107" s="139" t="str">
        <f t="shared" ref="N107" si="70">IF(K107=0," ",L107/K107)</f>
        <v xml:space="preserve"> </v>
      </c>
      <c r="O107" s="427"/>
      <c r="P107" s="427"/>
      <c r="Q107" s="427"/>
      <c r="R107" s="139"/>
      <c r="S107" s="512"/>
      <c r="T107" s="512"/>
      <c r="U107" s="512"/>
      <c r="V107" s="64"/>
      <c r="W107" s="111"/>
      <c r="X107" s="113"/>
    </row>
    <row r="108" spans="1:24" ht="13.5" customHeight="1">
      <c r="A108" s="62">
        <v>1</v>
      </c>
      <c r="B108" s="78" t="s">
        <v>1091</v>
      </c>
      <c r="C108" s="139">
        <f>C110+C113+C117+C122+C127+C128+C129+C130+C131+C132</f>
        <v>0</v>
      </c>
      <c r="D108" s="139">
        <f>D110+D113+D117+D122+D127+D128+D129+D130+D131+D132</f>
        <v>50000</v>
      </c>
      <c r="E108" s="139">
        <v>0</v>
      </c>
      <c r="F108" s="111">
        <f>E108/D108</f>
        <v>0</v>
      </c>
      <c r="G108" s="111">
        <v>0</v>
      </c>
      <c r="H108" s="139">
        <f>H110+H113+H117+H122+H127+H128+H129+H130+H131+H132</f>
        <v>50000</v>
      </c>
      <c r="I108" s="139">
        <f>I110+I113+I117+I122+I127+I128+I129+I130+I131+I132</f>
        <v>0</v>
      </c>
      <c r="J108" s="64">
        <f t="shared" ref="J108:L108" si="71">J110+J113+J117+J122+J127+J128+J129+J130+J131+J132</f>
        <v>0</v>
      </c>
      <c r="K108" s="64">
        <f t="shared" si="71"/>
        <v>0</v>
      </c>
      <c r="L108" s="64">
        <f t="shared" si="71"/>
        <v>0</v>
      </c>
      <c r="M108" s="64">
        <f t="shared" ref="M108" si="72">M110+M113+M117+M122+M127+M128+M129+M130+M131+M132</f>
        <v>0</v>
      </c>
      <c r="N108" s="139">
        <f t="shared" ref="N108:V108" si="73">N110+N113+N117+N122+N127+N128+N129+N130+N131+N132</f>
        <v>50000</v>
      </c>
      <c r="O108" s="139">
        <f t="shared" si="73"/>
        <v>0</v>
      </c>
      <c r="P108" s="139">
        <f t="shared" si="73"/>
        <v>100000</v>
      </c>
      <c r="Q108" s="139">
        <f t="shared" si="73"/>
        <v>160000</v>
      </c>
      <c r="R108" s="139">
        <f t="shared" si="73"/>
        <v>130000</v>
      </c>
      <c r="S108" s="139">
        <f t="shared" si="73"/>
        <v>30000</v>
      </c>
      <c r="T108" s="139">
        <f t="shared" si="73"/>
        <v>30000</v>
      </c>
      <c r="U108" s="139">
        <f t="shared" si="73"/>
        <v>30000</v>
      </c>
      <c r="V108" s="139">
        <f t="shared" si="73"/>
        <v>50000</v>
      </c>
      <c r="W108" s="111">
        <v>0</v>
      </c>
      <c r="X108" s="113">
        <f>I108-E108</f>
        <v>0</v>
      </c>
    </row>
    <row r="109" spans="1:24" ht="13.5" customHeight="1">
      <c r="A109" s="67"/>
      <c r="B109" s="73" t="s">
        <v>54</v>
      </c>
      <c r="C109" s="133"/>
      <c r="D109" s="133"/>
      <c r="E109" s="133"/>
      <c r="F109" s="112"/>
      <c r="G109" s="112"/>
      <c r="H109" s="239"/>
      <c r="I109" s="133"/>
      <c r="J109" s="69"/>
      <c r="K109" s="69"/>
      <c r="L109" s="69"/>
      <c r="M109" s="69"/>
      <c r="N109" s="133"/>
      <c r="O109" s="426"/>
      <c r="P109" s="426"/>
      <c r="Q109" s="426"/>
      <c r="R109" s="133"/>
      <c r="S109" s="442"/>
      <c r="T109" s="442"/>
      <c r="U109" s="442"/>
      <c r="V109" s="69"/>
      <c r="W109" s="112"/>
      <c r="X109" s="114"/>
    </row>
    <row r="110" spans="1:24" ht="13.5" customHeight="1">
      <c r="A110" s="67" t="s">
        <v>956</v>
      </c>
      <c r="B110" s="79" t="s">
        <v>1092</v>
      </c>
      <c r="C110" s="135">
        <f>C111+C112</f>
        <v>0</v>
      </c>
      <c r="D110" s="135">
        <f>D111+D112</f>
        <v>0</v>
      </c>
      <c r="E110" s="135">
        <v>0</v>
      </c>
      <c r="F110" s="111">
        <v>0</v>
      </c>
      <c r="G110" s="111">
        <v>0</v>
      </c>
      <c r="H110" s="135">
        <f>H111+H112</f>
        <v>0</v>
      </c>
      <c r="I110" s="135">
        <f>I111+I112</f>
        <v>0</v>
      </c>
      <c r="J110" s="72">
        <f t="shared" ref="J110:L110" si="74">J111+J112</f>
        <v>0</v>
      </c>
      <c r="K110" s="72">
        <f t="shared" si="74"/>
        <v>0</v>
      </c>
      <c r="L110" s="72">
        <f t="shared" si="74"/>
        <v>0</v>
      </c>
      <c r="M110" s="72">
        <f t="shared" ref="M110" si="75">M111+M112</f>
        <v>0</v>
      </c>
      <c r="N110" s="135">
        <f t="shared" ref="N110" si="76">N111+N112</f>
        <v>0</v>
      </c>
      <c r="O110" s="426">
        <v>0</v>
      </c>
      <c r="P110" s="426">
        <v>0</v>
      </c>
      <c r="Q110" s="426">
        <v>0</v>
      </c>
      <c r="R110" s="135">
        <v>0</v>
      </c>
      <c r="S110" s="135">
        <v>0</v>
      </c>
      <c r="T110" s="135">
        <v>0</v>
      </c>
      <c r="U110" s="135">
        <v>0</v>
      </c>
      <c r="V110" s="72">
        <v>0</v>
      </c>
      <c r="W110" s="111">
        <v>0</v>
      </c>
      <c r="X110" s="113">
        <f t="shared" ref="X110:X133" si="77">I110-E110</f>
        <v>0</v>
      </c>
    </row>
    <row r="111" spans="1:24" ht="13.5" customHeight="1" outlineLevel="1">
      <c r="A111" s="70" t="s">
        <v>1093</v>
      </c>
      <c r="B111" s="71" t="s">
        <v>1094</v>
      </c>
      <c r="C111" s="133"/>
      <c r="D111" s="133"/>
      <c r="E111" s="133"/>
      <c r="F111" s="111"/>
      <c r="G111" s="111"/>
      <c r="H111" s="133"/>
      <c r="I111" s="133"/>
      <c r="J111" s="69"/>
      <c r="K111" s="69"/>
      <c r="L111" s="69"/>
      <c r="M111" s="69"/>
      <c r="N111" s="133"/>
      <c r="O111" s="426"/>
      <c r="P111" s="426"/>
      <c r="Q111" s="426"/>
      <c r="R111" s="133"/>
      <c r="S111" s="133"/>
      <c r="T111" s="133"/>
      <c r="U111" s="133"/>
      <c r="V111" s="69"/>
      <c r="W111" s="111"/>
      <c r="X111" s="113">
        <f t="shared" si="77"/>
        <v>0</v>
      </c>
    </row>
    <row r="112" spans="1:24" ht="13.5" customHeight="1" outlineLevel="1">
      <c r="A112" s="70" t="s">
        <v>1095</v>
      </c>
      <c r="B112" s="71" t="s">
        <v>1096</v>
      </c>
      <c r="C112" s="133"/>
      <c r="D112" s="133"/>
      <c r="E112" s="133"/>
      <c r="F112" s="111"/>
      <c r="G112" s="111"/>
      <c r="H112" s="133"/>
      <c r="I112" s="133"/>
      <c r="J112" s="69"/>
      <c r="K112" s="69"/>
      <c r="L112" s="69"/>
      <c r="M112" s="69"/>
      <c r="N112" s="133"/>
      <c r="O112" s="426"/>
      <c r="P112" s="426"/>
      <c r="Q112" s="426"/>
      <c r="R112" s="133"/>
      <c r="S112" s="133"/>
      <c r="T112" s="133"/>
      <c r="U112" s="133"/>
      <c r="V112" s="69"/>
      <c r="W112" s="111"/>
      <c r="X112" s="113">
        <f t="shared" si="77"/>
        <v>0</v>
      </c>
    </row>
    <row r="113" spans="1:24" ht="13.5" customHeight="1">
      <c r="A113" s="67" t="s">
        <v>960</v>
      </c>
      <c r="B113" s="79" t="s">
        <v>1097</v>
      </c>
      <c r="C113" s="135">
        <f>C114+C115+C116</f>
        <v>0</v>
      </c>
      <c r="D113" s="135">
        <f>D114+D115+D116</f>
        <v>0</v>
      </c>
      <c r="E113" s="135">
        <v>0</v>
      </c>
      <c r="F113" s="111">
        <v>0</v>
      </c>
      <c r="G113" s="111">
        <v>0</v>
      </c>
      <c r="H113" s="135">
        <f>H114+H115+H116</f>
        <v>0</v>
      </c>
      <c r="I113" s="135">
        <f>I114+I115+I116</f>
        <v>0</v>
      </c>
      <c r="J113" s="72">
        <f t="shared" ref="J113:L113" si="78">J114+J115+J116</f>
        <v>0</v>
      </c>
      <c r="K113" s="72">
        <f t="shared" si="78"/>
        <v>0</v>
      </c>
      <c r="L113" s="72">
        <f t="shared" si="78"/>
        <v>0</v>
      </c>
      <c r="M113" s="72">
        <f t="shared" ref="M113" si="79">M114+M115+M116</f>
        <v>0</v>
      </c>
      <c r="N113" s="135">
        <f t="shared" ref="N113" si="80">N114+N115+N116</f>
        <v>0</v>
      </c>
      <c r="O113" s="426">
        <v>0</v>
      </c>
      <c r="P113" s="426">
        <v>0</v>
      </c>
      <c r="Q113" s="426">
        <v>0</v>
      </c>
      <c r="R113" s="135">
        <v>0</v>
      </c>
      <c r="S113" s="135">
        <v>0</v>
      </c>
      <c r="T113" s="135">
        <v>0</v>
      </c>
      <c r="U113" s="135">
        <v>0</v>
      </c>
      <c r="V113" s="72">
        <v>0</v>
      </c>
      <c r="W113" s="111">
        <v>0</v>
      </c>
      <c r="X113" s="113">
        <f t="shared" si="77"/>
        <v>0</v>
      </c>
    </row>
    <row r="114" spans="1:24" s="80" customFormat="1" ht="13.5" customHeight="1" outlineLevel="1">
      <c r="A114" s="70" t="s">
        <v>1098</v>
      </c>
      <c r="B114" s="71" t="s">
        <v>1094</v>
      </c>
      <c r="C114" s="136"/>
      <c r="D114" s="136"/>
      <c r="E114" s="136"/>
      <c r="F114" s="111"/>
      <c r="G114" s="111"/>
      <c r="H114" s="136"/>
      <c r="I114" s="136"/>
      <c r="J114" s="75"/>
      <c r="K114" s="75"/>
      <c r="L114" s="75"/>
      <c r="M114" s="75"/>
      <c r="N114" s="136"/>
      <c r="O114" s="428"/>
      <c r="P114" s="428"/>
      <c r="Q114" s="428"/>
      <c r="R114" s="136"/>
      <c r="S114" s="136"/>
      <c r="T114" s="136"/>
      <c r="U114" s="136"/>
      <c r="V114" s="75"/>
      <c r="W114" s="111"/>
      <c r="X114" s="113">
        <f t="shared" si="77"/>
        <v>0</v>
      </c>
    </row>
    <row r="115" spans="1:24" s="80" customFormat="1" ht="13.5" customHeight="1" outlineLevel="1">
      <c r="A115" s="70" t="s">
        <v>1099</v>
      </c>
      <c r="B115" s="71" t="s">
        <v>1096</v>
      </c>
      <c r="C115" s="136"/>
      <c r="D115" s="136"/>
      <c r="E115" s="136"/>
      <c r="F115" s="111"/>
      <c r="G115" s="111"/>
      <c r="H115" s="136"/>
      <c r="I115" s="136"/>
      <c r="J115" s="75"/>
      <c r="K115" s="75"/>
      <c r="L115" s="75"/>
      <c r="M115" s="75"/>
      <c r="N115" s="136"/>
      <c r="O115" s="428"/>
      <c r="P115" s="428"/>
      <c r="Q115" s="428"/>
      <c r="R115" s="136"/>
      <c r="S115" s="136"/>
      <c r="T115" s="136"/>
      <c r="U115" s="136"/>
      <c r="V115" s="75"/>
      <c r="W115" s="111"/>
      <c r="X115" s="113">
        <f t="shared" si="77"/>
        <v>0</v>
      </c>
    </row>
    <row r="116" spans="1:24" ht="13.5" customHeight="1" outlineLevel="1">
      <c r="A116" s="70" t="s">
        <v>1100</v>
      </c>
      <c r="B116" s="71" t="s">
        <v>1101</v>
      </c>
      <c r="C116" s="133"/>
      <c r="D116" s="133"/>
      <c r="E116" s="133"/>
      <c r="F116" s="111"/>
      <c r="G116" s="111"/>
      <c r="H116" s="133"/>
      <c r="I116" s="133"/>
      <c r="J116" s="69"/>
      <c r="K116" s="69"/>
      <c r="L116" s="69"/>
      <c r="M116" s="69"/>
      <c r="N116" s="133"/>
      <c r="O116" s="426"/>
      <c r="P116" s="426"/>
      <c r="Q116" s="426"/>
      <c r="R116" s="133"/>
      <c r="S116" s="133"/>
      <c r="T116" s="133"/>
      <c r="U116" s="133"/>
      <c r="V116" s="69"/>
      <c r="W116" s="111"/>
      <c r="X116" s="113">
        <f t="shared" si="77"/>
        <v>0</v>
      </c>
    </row>
    <row r="117" spans="1:24" ht="13.5" customHeight="1">
      <c r="A117" s="81" t="s">
        <v>962</v>
      </c>
      <c r="B117" s="79" t="s">
        <v>1102</v>
      </c>
      <c r="C117" s="135">
        <f>C118+C119+C120+C121</f>
        <v>0</v>
      </c>
      <c r="D117" s="135">
        <f>D118+D119+D120+D121</f>
        <v>0</v>
      </c>
      <c r="E117" s="135">
        <v>0</v>
      </c>
      <c r="F117" s="111">
        <v>0</v>
      </c>
      <c r="G117" s="111">
        <v>0</v>
      </c>
      <c r="H117" s="135">
        <f>H118+H119+H120+H121</f>
        <v>0</v>
      </c>
      <c r="I117" s="135">
        <f>I118+I119+I120+I121</f>
        <v>0</v>
      </c>
      <c r="J117" s="72">
        <f t="shared" ref="J117:L117" si="81">J118+J119+J120+J121</f>
        <v>0</v>
      </c>
      <c r="K117" s="72">
        <f t="shared" si="81"/>
        <v>0</v>
      </c>
      <c r="L117" s="72">
        <f t="shared" si="81"/>
        <v>0</v>
      </c>
      <c r="M117" s="72">
        <f t="shared" ref="M117" si="82">M118+M119+M120+M121</f>
        <v>0</v>
      </c>
      <c r="N117" s="135">
        <f t="shared" ref="N117" si="83">N118+N119+N120+N121</f>
        <v>0</v>
      </c>
      <c r="O117" s="426">
        <v>0</v>
      </c>
      <c r="P117" s="426">
        <v>0</v>
      </c>
      <c r="Q117" s="426">
        <v>160000</v>
      </c>
      <c r="R117" s="135">
        <v>130000</v>
      </c>
      <c r="S117" s="135">
        <v>30000</v>
      </c>
      <c r="T117" s="135">
        <v>30000</v>
      </c>
      <c r="U117" s="135">
        <v>30000</v>
      </c>
      <c r="V117" s="72">
        <v>0</v>
      </c>
      <c r="W117" s="111">
        <v>0</v>
      </c>
      <c r="X117" s="113">
        <f t="shared" si="77"/>
        <v>0</v>
      </c>
    </row>
    <row r="118" spans="1:24" ht="13.5" customHeight="1" outlineLevel="1">
      <c r="A118" s="82" t="s">
        <v>1103</v>
      </c>
      <c r="B118" s="71" t="s">
        <v>1040</v>
      </c>
      <c r="C118" s="133"/>
      <c r="D118" s="133"/>
      <c r="E118" s="133"/>
      <c r="F118" s="111"/>
      <c r="G118" s="111"/>
      <c r="H118" s="239"/>
      <c r="I118" s="133"/>
      <c r="J118" s="69"/>
      <c r="K118" s="69"/>
      <c r="L118" s="69"/>
      <c r="M118" s="69"/>
      <c r="N118" s="133"/>
      <c r="O118" s="426"/>
      <c r="P118" s="426"/>
      <c r="Q118" s="426"/>
      <c r="R118" s="133"/>
      <c r="S118" s="133"/>
      <c r="T118" s="133"/>
      <c r="U118" s="133"/>
      <c r="V118" s="69"/>
      <c r="W118" s="111"/>
      <c r="X118" s="113">
        <f t="shared" si="77"/>
        <v>0</v>
      </c>
    </row>
    <row r="119" spans="1:24" ht="13.5" customHeight="1" outlineLevel="1">
      <c r="A119" s="82" t="s">
        <v>1104</v>
      </c>
      <c r="B119" s="71" t="s">
        <v>1042</v>
      </c>
      <c r="C119" s="133"/>
      <c r="D119" s="133"/>
      <c r="E119" s="133"/>
      <c r="F119" s="111"/>
      <c r="G119" s="111"/>
      <c r="H119" s="239"/>
      <c r="I119" s="133"/>
      <c r="J119" s="69"/>
      <c r="K119" s="69"/>
      <c r="L119" s="69"/>
      <c r="M119" s="69"/>
      <c r="N119" s="133"/>
      <c r="O119" s="426"/>
      <c r="P119" s="426"/>
      <c r="Q119" s="426">
        <v>160000</v>
      </c>
      <c r="R119" s="133"/>
      <c r="S119" s="133"/>
      <c r="T119" s="133"/>
      <c r="U119" s="133"/>
      <c r="V119" s="69"/>
      <c r="W119" s="111"/>
      <c r="X119" s="113">
        <f t="shared" si="77"/>
        <v>0</v>
      </c>
    </row>
    <row r="120" spans="1:24" ht="13.5" customHeight="1" outlineLevel="1">
      <c r="A120" s="82" t="s">
        <v>1105</v>
      </c>
      <c r="B120" s="71" t="s">
        <v>1044</v>
      </c>
      <c r="C120" s="133"/>
      <c r="D120" s="133"/>
      <c r="E120" s="133"/>
      <c r="F120" s="111"/>
      <c r="G120" s="111"/>
      <c r="H120" s="239"/>
      <c r="I120" s="133"/>
      <c r="J120" s="69"/>
      <c r="K120" s="69"/>
      <c r="L120" s="69"/>
      <c r="M120" s="69"/>
      <c r="N120" s="133"/>
      <c r="O120" s="426"/>
      <c r="P120" s="426"/>
      <c r="Q120" s="426"/>
      <c r="R120" s="133"/>
      <c r="S120" s="133"/>
      <c r="T120" s="133"/>
      <c r="U120" s="133"/>
      <c r="V120" s="69"/>
      <c r="W120" s="111"/>
      <c r="X120" s="113">
        <f t="shared" si="77"/>
        <v>0</v>
      </c>
    </row>
    <row r="121" spans="1:24" ht="13.5" customHeight="1" outlineLevel="1">
      <c r="A121" s="82" t="s">
        <v>1106</v>
      </c>
      <c r="B121" s="71" t="s">
        <v>1046</v>
      </c>
      <c r="C121" s="133"/>
      <c r="D121" s="133"/>
      <c r="E121" s="133"/>
      <c r="F121" s="111"/>
      <c r="G121" s="111"/>
      <c r="H121" s="239"/>
      <c r="I121" s="133"/>
      <c r="J121" s="69"/>
      <c r="K121" s="69"/>
      <c r="L121" s="69"/>
      <c r="M121" s="69"/>
      <c r="N121" s="133"/>
      <c r="O121" s="426"/>
      <c r="P121" s="426"/>
      <c r="Q121" s="426"/>
      <c r="R121" s="133">
        <v>130000</v>
      </c>
      <c r="S121" s="133">
        <v>30000</v>
      </c>
      <c r="T121" s="133">
        <v>30000</v>
      </c>
      <c r="U121" s="133">
        <v>30000</v>
      </c>
      <c r="V121" s="69"/>
      <c r="W121" s="111"/>
      <c r="X121" s="113">
        <f t="shared" si="77"/>
        <v>0</v>
      </c>
    </row>
    <row r="122" spans="1:24" ht="13.5" customHeight="1">
      <c r="A122" s="81" t="s">
        <v>964</v>
      </c>
      <c r="B122" s="79" t="s">
        <v>1107</v>
      </c>
      <c r="C122" s="135">
        <f>C123+C124+C125+C126</f>
        <v>0</v>
      </c>
      <c r="D122" s="135">
        <f>D123+D124+D125+D126</f>
        <v>0</v>
      </c>
      <c r="E122" s="135">
        <v>0</v>
      </c>
      <c r="F122" s="111">
        <v>0</v>
      </c>
      <c r="G122" s="111">
        <v>0</v>
      </c>
      <c r="H122" s="135">
        <f>H123+H124+H125+H126</f>
        <v>0</v>
      </c>
      <c r="I122" s="135">
        <f>I123+I124+I125+I126</f>
        <v>0</v>
      </c>
      <c r="J122" s="72">
        <f t="shared" ref="J122:L122" si="84">J123+J124+J125+J126</f>
        <v>0</v>
      </c>
      <c r="K122" s="72">
        <f t="shared" si="84"/>
        <v>0</v>
      </c>
      <c r="L122" s="72">
        <f t="shared" si="84"/>
        <v>0</v>
      </c>
      <c r="M122" s="72">
        <f t="shared" ref="M122" si="85">M123+M124+M125+M126</f>
        <v>0</v>
      </c>
      <c r="N122" s="135">
        <f t="shared" ref="N122" si="86">N123+N124+N125+N126</f>
        <v>0</v>
      </c>
      <c r="O122" s="426">
        <v>0</v>
      </c>
      <c r="P122" s="426">
        <v>0</v>
      </c>
      <c r="Q122" s="426">
        <v>0</v>
      </c>
      <c r="R122" s="135">
        <v>0</v>
      </c>
      <c r="S122" s="135">
        <v>0</v>
      </c>
      <c r="T122" s="135">
        <v>0</v>
      </c>
      <c r="U122" s="135">
        <v>0</v>
      </c>
      <c r="V122" s="72">
        <v>0</v>
      </c>
      <c r="W122" s="111">
        <v>0</v>
      </c>
      <c r="X122" s="113">
        <f t="shared" si="77"/>
        <v>0</v>
      </c>
    </row>
    <row r="123" spans="1:24" ht="13.5" customHeight="1" outlineLevel="1">
      <c r="A123" s="82" t="s">
        <v>1108</v>
      </c>
      <c r="B123" s="71" t="s">
        <v>1040</v>
      </c>
      <c r="C123" s="133"/>
      <c r="D123" s="133"/>
      <c r="E123" s="133"/>
      <c r="F123" s="111"/>
      <c r="G123" s="111"/>
      <c r="H123" s="239"/>
      <c r="I123" s="133"/>
      <c r="J123" s="69"/>
      <c r="K123" s="69"/>
      <c r="L123" s="69"/>
      <c r="M123" s="69"/>
      <c r="N123" s="133"/>
      <c r="O123" s="426"/>
      <c r="P123" s="426"/>
      <c r="Q123" s="426"/>
      <c r="R123" s="133"/>
      <c r="S123" s="133"/>
      <c r="T123" s="133"/>
      <c r="U123" s="133"/>
      <c r="V123" s="69"/>
      <c r="W123" s="111"/>
      <c r="X123" s="113">
        <f t="shared" si="77"/>
        <v>0</v>
      </c>
    </row>
    <row r="124" spans="1:24" ht="13.5" customHeight="1" outlineLevel="1">
      <c r="A124" s="82" t="s">
        <v>1109</v>
      </c>
      <c r="B124" s="71" t="s">
        <v>1042</v>
      </c>
      <c r="C124" s="133"/>
      <c r="D124" s="133"/>
      <c r="E124" s="133"/>
      <c r="F124" s="111"/>
      <c r="G124" s="111"/>
      <c r="H124" s="239"/>
      <c r="I124" s="133"/>
      <c r="J124" s="69"/>
      <c r="K124" s="69"/>
      <c r="L124" s="69"/>
      <c r="M124" s="69"/>
      <c r="N124" s="133"/>
      <c r="O124" s="426"/>
      <c r="P124" s="426"/>
      <c r="Q124" s="426"/>
      <c r="R124" s="133"/>
      <c r="S124" s="133"/>
      <c r="T124" s="133"/>
      <c r="U124" s="133"/>
      <c r="V124" s="69"/>
      <c r="W124" s="111"/>
      <c r="X124" s="113">
        <f t="shared" si="77"/>
        <v>0</v>
      </c>
    </row>
    <row r="125" spans="1:24" ht="13.5" customHeight="1" outlineLevel="1">
      <c r="A125" s="82" t="s">
        <v>1110</v>
      </c>
      <c r="B125" s="71" t="s">
        <v>1044</v>
      </c>
      <c r="C125" s="133"/>
      <c r="D125" s="133"/>
      <c r="E125" s="133"/>
      <c r="F125" s="111"/>
      <c r="G125" s="111"/>
      <c r="H125" s="239"/>
      <c r="I125" s="133"/>
      <c r="J125" s="69"/>
      <c r="K125" s="69"/>
      <c r="L125" s="69"/>
      <c r="M125" s="69"/>
      <c r="N125" s="133"/>
      <c r="O125" s="426"/>
      <c r="P125" s="426"/>
      <c r="Q125" s="426"/>
      <c r="R125" s="133"/>
      <c r="S125" s="133"/>
      <c r="T125" s="133"/>
      <c r="U125" s="133"/>
      <c r="V125" s="69"/>
      <c r="W125" s="111"/>
      <c r="X125" s="113">
        <f t="shared" si="77"/>
        <v>0</v>
      </c>
    </row>
    <row r="126" spans="1:24" ht="13.5" customHeight="1" outlineLevel="1">
      <c r="A126" s="82" t="s">
        <v>1111</v>
      </c>
      <c r="B126" s="71" t="s">
        <v>1046</v>
      </c>
      <c r="C126" s="133"/>
      <c r="D126" s="133"/>
      <c r="E126" s="133"/>
      <c r="F126" s="111"/>
      <c r="G126" s="111"/>
      <c r="H126" s="239"/>
      <c r="I126" s="133"/>
      <c r="J126" s="69"/>
      <c r="K126" s="69"/>
      <c r="L126" s="69"/>
      <c r="M126" s="69"/>
      <c r="N126" s="133"/>
      <c r="O126" s="426"/>
      <c r="P126" s="426"/>
      <c r="Q126" s="426"/>
      <c r="R126" s="133"/>
      <c r="S126" s="133"/>
      <c r="T126" s="133"/>
      <c r="U126" s="133"/>
      <c r="V126" s="69"/>
      <c r="W126" s="111"/>
      <c r="X126" s="113">
        <f t="shared" si="77"/>
        <v>0</v>
      </c>
    </row>
    <row r="127" spans="1:24" ht="13.5" customHeight="1">
      <c r="A127" s="81" t="s">
        <v>968</v>
      </c>
      <c r="B127" s="79" t="s">
        <v>1275</v>
      </c>
      <c r="C127" s="133"/>
      <c r="D127" s="133"/>
      <c r="E127" s="133"/>
      <c r="F127" s="111"/>
      <c r="G127" s="111"/>
      <c r="H127" s="239"/>
      <c r="I127" s="133"/>
      <c r="J127" s="69"/>
      <c r="K127" s="69"/>
      <c r="L127" s="69"/>
      <c r="M127" s="69"/>
      <c r="N127" s="133"/>
      <c r="O127" s="426"/>
      <c r="P127" s="426"/>
      <c r="Q127" s="426"/>
      <c r="R127" s="133"/>
      <c r="S127" s="442"/>
      <c r="T127" s="442"/>
      <c r="U127" s="442"/>
      <c r="V127" s="69"/>
      <c r="W127" s="111"/>
      <c r="X127" s="113">
        <f t="shared" si="77"/>
        <v>0</v>
      </c>
    </row>
    <row r="128" spans="1:24" ht="13.5" customHeight="1">
      <c r="A128" s="81" t="s">
        <v>970</v>
      </c>
      <c r="B128" s="79" t="s">
        <v>1112</v>
      </c>
      <c r="C128" s="133"/>
      <c r="D128" s="133"/>
      <c r="E128" s="133"/>
      <c r="F128" s="111"/>
      <c r="G128" s="111"/>
      <c r="H128" s="239"/>
      <c r="I128" s="133"/>
      <c r="J128" s="69"/>
      <c r="K128" s="69"/>
      <c r="L128" s="69"/>
      <c r="M128" s="69"/>
      <c r="N128" s="133"/>
      <c r="O128" s="426"/>
      <c r="P128" s="426"/>
      <c r="Q128" s="426"/>
      <c r="R128" s="133"/>
      <c r="S128" s="442"/>
      <c r="T128" s="442"/>
      <c r="U128" s="442"/>
      <c r="V128" s="69"/>
      <c r="W128" s="111"/>
      <c r="X128" s="113">
        <f t="shared" si="77"/>
        <v>0</v>
      </c>
    </row>
    <row r="129" spans="1:24" ht="13.5" customHeight="1">
      <c r="A129" s="81" t="s">
        <v>982</v>
      </c>
      <c r="B129" s="79" t="s">
        <v>1113</v>
      </c>
      <c r="C129" s="133"/>
      <c r="D129" s="133">
        <v>50000</v>
      </c>
      <c r="E129" s="133"/>
      <c r="F129" s="111"/>
      <c r="G129" s="111"/>
      <c r="H129" s="239">
        <v>50000</v>
      </c>
      <c r="I129" s="133"/>
      <c r="J129" s="133"/>
      <c r="K129" s="133"/>
      <c r="L129" s="133"/>
      <c r="M129" s="133"/>
      <c r="N129" s="133">
        <v>50000</v>
      </c>
      <c r="O129" s="426"/>
      <c r="P129" s="426">
        <v>100000</v>
      </c>
      <c r="Q129" s="426"/>
      <c r="R129" s="133">
        <v>0</v>
      </c>
      <c r="S129" s="442">
        <v>0</v>
      </c>
      <c r="T129" s="442">
        <v>0</v>
      </c>
      <c r="U129" s="442">
        <v>0</v>
      </c>
      <c r="V129" s="133">
        <v>50000</v>
      </c>
      <c r="W129" s="111">
        <v>0</v>
      </c>
      <c r="X129" s="113">
        <f t="shared" si="77"/>
        <v>0</v>
      </c>
    </row>
    <row r="130" spans="1:24" ht="13.5" customHeight="1">
      <c r="A130" s="81" t="s">
        <v>984</v>
      </c>
      <c r="B130" s="79" t="s">
        <v>1114</v>
      </c>
      <c r="C130" s="133"/>
      <c r="D130" s="133"/>
      <c r="E130" s="133"/>
      <c r="F130" s="111"/>
      <c r="G130" s="111"/>
      <c r="H130" s="239"/>
      <c r="I130" s="133"/>
      <c r="J130" s="69"/>
      <c r="K130" s="69"/>
      <c r="L130" s="69"/>
      <c r="M130" s="69"/>
      <c r="N130" s="133"/>
      <c r="O130" s="426"/>
      <c r="P130" s="426"/>
      <c r="Q130" s="426"/>
      <c r="R130" s="133"/>
      <c r="S130" s="442"/>
      <c r="T130" s="442"/>
      <c r="U130" s="442"/>
      <c r="V130" s="69"/>
      <c r="W130" s="111"/>
      <c r="X130" s="113">
        <f t="shared" si="77"/>
        <v>0</v>
      </c>
    </row>
    <row r="131" spans="1:24" ht="13.5" customHeight="1">
      <c r="A131" s="81" t="s">
        <v>1029</v>
      </c>
      <c r="B131" s="79" t="s">
        <v>1115</v>
      </c>
      <c r="C131" s="133"/>
      <c r="D131" s="133"/>
      <c r="E131" s="133"/>
      <c r="F131" s="111"/>
      <c r="G131" s="111"/>
      <c r="H131" s="239"/>
      <c r="I131" s="133"/>
      <c r="J131" s="69"/>
      <c r="K131" s="69"/>
      <c r="L131" s="69"/>
      <c r="M131" s="69"/>
      <c r="N131" s="133"/>
      <c r="O131" s="426"/>
      <c r="P131" s="426"/>
      <c r="Q131" s="426"/>
      <c r="R131" s="133"/>
      <c r="S131" s="442"/>
      <c r="T131" s="442"/>
      <c r="U131" s="442"/>
      <c r="V131" s="69"/>
      <c r="W131" s="111"/>
      <c r="X131" s="113">
        <f t="shared" si="77"/>
        <v>0</v>
      </c>
    </row>
    <row r="132" spans="1:24" ht="13.5" customHeight="1">
      <c r="A132" s="81" t="s">
        <v>1031</v>
      </c>
      <c r="B132" s="79" t="s">
        <v>1116</v>
      </c>
      <c r="C132" s="133"/>
      <c r="D132" s="133"/>
      <c r="E132" s="133"/>
      <c r="F132" s="111"/>
      <c r="G132" s="111"/>
      <c r="H132" s="239"/>
      <c r="I132" s="133"/>
      <c r="J132" s="69"/>
      <c r="K132" s="69"/>
      <c r="L132" s="69"/>
      <c r="M132" s="69"/>
      <c r="N132" s="133"/>
      <c r="O132" s="426"/>
      <c r="P132" s="426"/>
      <c r="Q132" s="426"/>
      <c r="R132" s="133"/>
      <c r="S132" s="442"/>
      <c r="T132" s="442"/>
      <c r="U132" s="442"/>
      <c r="V132" s="69"/>
      <c r="W132" s="111"/>
      <c r="X132" s="113">
        <f t="shared" si="77"/>
        <v>0</v>
      </c>
    </row>
    <row r="133" spans="1:24" ht="13.5" customHeight="1">
      <c r="A133" s="58">
        <v>2</v>
      </c>
      <c r="B133" s="78" t="s">
        <v>1117</v>
      </c>
      <c r="C133" s="139">
        <f>C135+C136+C142+C148+C149+C150+C153+C156</f>
        <v>0</v>
      </c>
      <c r="D133" s="139">
        <f>D135+D136+D142+D148+D149+D150+D153+D156</f>
        <v>58986</v>
      </c>
      <c r="E133" s="139">
        <v>1509</v>
      </c>
      <c r="F133" s="111">
        <f t="shared" ref="F133" si="87">E133/D133</f>
        <v>2.5582341572576543E-2</v>
      </c>
      <c r="G133" s="111">
        <v>0</v>
      </c>
      <c r="H133" s="139">
        <f>H135+H136+H142+H148+H149+H150+H153+H156</f>
        <v>110354</v>
      </c>
      <c r="I133" s="139">
        <f>I135+I136+I142+I148+I149+I150+I153+I156</f>
        <v>13890</v>
      </c>
      <c r="J133" s="64">
        <f t="shared" ref="J133:L133" si="88">J135+J136+J142+J148+J149+J150+J153+J156</f>
        <v>0</v>
      </c>
      <c r="K133" s="64">
        <f t="shared" si="88"/>
        <v>0</v>
      </c>
      <c r="L133" s="64">
        <f t="shared" si="88"/>
        <v>13890</v>
      </c>
      <c r="M133" s="64">
        <f t="shared" ref="M133" si="89">M135+M136+M142+M148+M149+M150+M153+M156</f>
        <v>13140</v>
      </c>
      <c r="N133" s="139">
        <f t="shared" ref="N133:V133" si="90">N135+N136+N142+N148+N149+N150+N153+N156</f>
        <v>88963</v>
      </c>
      <c r="O133" s="139">
        <f t="shared" si="90"/>
        <v>0</v>
      </c>
      <c r="P133" s="139">
        <f t="shared" si="90"/>
        <v>144655</v>
      </c>
      <c r="Q133" s="139">
        <f t="shared" si="90"/>
        <v>188395</v>
      </c>
      <c r="R133" s="139">
        <f t="shared" si="90"/>
        <v>134524.36499999993</v>
      </c>
      <c r="S133" s="139">
        <f t="shared" si="90"/>
        <v>0</v>
      </c>
      <c r="T133" s="139">
        <f t="shared" si="90"/>
        <v>30000</v>
      </c>
      <c r="U133" s="139">
        <f t="shared" si="90"/>
        <v>34524.364999999932</v>
      </c>
      <c r="V133" s="139">
        <f t="shared" si="90"/>
        <v>132871.09999999998</v>
      </c>
      <c r="W133" s="139">
        <f t="shared" ref="W133" si="91">W136+W153</f>
        <v>9.2047713717693842</v>
      </c>
      <c r="X133" s="113">
        <f t="shared" si="77"/>
        <v>12381</v>
      </c>
    </row>
    <row r="134" spans="1:24" ht="13.5" customHeight="1">
      <c r="A134" s="81"/>
      <c r="B134" s="73" t="s">
        <v>54</v>
      </c>
      <c r="C134" s="133"/>
      <c r="D134" s="133"/>
      <c r="E134" s="133"/>
      <c r="F134" s="111"/>
      <c r="G134" s="111"/>
      <c r="H134" s="239"/>
      <c r="I134" s="133"/>
      <c r="J134" s="69"/>
      <c r="K134" s="69"/>
      <c r="L134" s="69"/>
      <c r="M134" s="69"/>
      <c r="N134" s="133"/>
      <c r="O134" s="426"/>
      <c r="P134" s="426"/>
      <c r="Q134" s="426"/>
      <c r="R134" s="133"/>
      <c r="S134" s="442"/>
      <c r="T134" s="442"/>
      <c r="U134" s="442"/>
      <c r="V134" s="69"/>
      <c r="W134" s="111"/>
      <c r="X134" s="113"/>
    </row>
    <row r="135" spans="1:24" ht="13.5" customHeight="1">
      <c r="A135" s="67" t="s">
        <v>987</v>
      </c>
      <c r="B135" s="79" t="s">
        <v>1118</v>
      </c>
      <c r="C135" s="133"/>
      <c r="D135" s="133"/>
      <c r="E135" s="133"/>
      <c r="F135" s="111"/>
      <c r="G135" s="111"/>
      <c r="H135" s="239"/>
      <c r="I135" s="133"/>
      <c r="J135" s="69"/>
      <c r="K135" s="69"/>
      <c r="L135" s="69"/>
      <c r="M135" s="69"/>
      <c r="N135" s="133"/>
      <c r="O135" s="426"/>
      <c r="P135" s="426"/>
      <c r="Q135" s="426"/>
      <c r="R135" s="133"/>
      <c r="S135" s="442"/>
      <c r="T135" s="442"/>
      <c r="U135" s="442"/>
      <c r="V135" s="69"/>
      <c r="W135" s="111"/>
      <c r="X135" s="113">
        <f t="shared" ref="X135:X157" si="92">I135-E135</f>
        <v>0</v>
      </c>
    </row>
    <row r="136" spans="1:24" ht="13.5" customHeight="1">
      <c r="A136" s="67" t="s">
        <v>1058</v>
      </c>
      <c r="B136" s="79" t="s">
        <v>1119</v>
      </c>
      <c r="C136" s="135">
        <f>C137+C138+C139+C140+C141</f>
        <v>0</v>
      </c>
      <c r="D136" s="135">
        <f>D137+D138+D139+D140+D141</f>
        <v>50000</v>
      </c>
      <c r="E136" s="135">
        <v>0</v>
      </c>
      <c r="F136" s="111">
        <f t="shared" ref="F136:F157" si="93">E136/D136</f>
        <v>0</v>
      </c>
      <c r="G136" s="111">
        <v>0</v>
      </c>
      <c r="H136" s="135">
        <f>H137+H138+H139+H140+H141</f>
        <v>100000</v>
      </c>
      <c r="I136" s="135">
        <f>I137+I138+I139+I140+I141</f>
        <v>0</v>
      </c>
      <c r="J136" s="135">
        <f t="shared" ref="J136:L136" si="94">J137+J138+J139+J140+J141</f>
        <v>0</v>
      </c>
      <c r="K136" s="135">
        <f t="shared" si="94"/>
        <v>0</v>
      </c>
      <c r="L136" s="135">
        <f t="shared" si="94"/>
        <v>0</v>
      </c>
      <c r="M136" s="135">
        <f t="shared" ref="M136" si="95">M137+M138+M139+M140+M141</f>
        <v>0</v>
      </c>
      <c r="N136" s="135">
        <f t="shared" ref="N136" si="96">N137+N138+N139+N140+N141</f>
        <v>50000</v>
      </c>
      <c r="O136" s="426">
        <v>0</v>
      </c>
      <c r="P136" s="426">
        <v>100000</v>
      </c>
      <c r="Q136" s="426">
        <v>160000</v>
      </c>
      <c r="R136" s="135">
        <v>130000</v>
      </c>
      <c r="S136" s="135">
        <v>0</v>
      </c>
      <c r="T136" s="135">
        <v>30000</v>
      </c>
      <c r="U136" s="135">
        <v>30000</v>
      </c>
      <c r="V136" s="135">
        <v>50000</v>
      </c>
      <c r="W136" s="111">
        <v>0</v>
      </c>
      <c r="X136" s="113">
        <f t="shared" si="92"/>
        <v>0</v>
      </c>
    </row>
    <row r="137" spans="1:24" ht="13.5" customHeight="1" outlineLevel="1">
      <c r="A137" s="70" t="s">
        <v>1120</v>
      </c>
      <c r="B137" s="71" t="s">
        <v>1121</v>
      </c>
      <c r="C137" s="133"/>
      <c r="D137" s="133"/>
      <c r="E137" s="133"/>
      <c r="F137" s="111"/>
      <c r="G137" s="111"/>
      <c r="H137" s="239"/>
      <c r="I137" s="133"/>
      <c r="J137" s="69"/>
      <c r="K137" s="69"/>
      <c r="L137" s="69"/>
      <c r="M137" s="69"/>
      <c r="N137" s="133"/>
      <c r="O137" s="426"/>
      <c r="P137" s="426"/>
      <c r="Q137" s="426"/>
      <c r="R137" s="133"/>
      <c r="S137" s="442"/>
      <c r="T137" s="442"/>
      <c r="U137" s="442"/>
      <c r="V137" s="69"/>
      <c r="W137" s="111"/>
      <c r="X137" s="113">
        <f t="shared" si="92"/>
        <v>0</v>
      </c>
    </row>
    <row r="138" spans="1:24" ht="13.5" customHeight="1" outlineLevel="1">
      <c r="A138" s="70" t="s">
        <v>1122</v>
      </c>
      <c r="B138" s="71" t="s">
        <v>1040</v>
      </c>
      <c r="C138" s="133"/>
      <c r="D138" s="133"/>
      <c r="E138" s="133"/>
      <c r="F138" s="111"/>
      <c r="G138" s="111"/>
      <c r="H138" s="239"/>
      <c r="I138" s="133"/>
      <c r="J138" s="69"/>
      <c r="K138" s="69"/>
      <c r="L138" s="69"/>
      <c r="M138" s="69"/>
      <c r="N138" s="133"/>
      <c r="O138" s="426"/>
      <c r="P138" s="426"/>
      <c r="Q138" s="426">
        <v>160000</v>
      </c>
      <c r="R138" s="133"/>
      <c r="S138" s="442"/>
      <c r="T138" s="442"/>
      <c r="U138" s="442"/>
      <c r="V138" s="69"/>
      <c r="W138" s="111"/>
      <c r="X138" s="113">
        <f t="shared" si="92"/>
        <v>0</v>
      </c>
    </row>
    <row r="139" spans="1:24" ht="13.5" customHeight="1" outlineLevel="1">
      <c r="A139" s="70" t="s">
        <v>1123</v>
      </c>
      <c r="B139" s="71" t="s">
        <v>1124</v>
      </c>
      <c r="C139" s="133"/>
      <c r="D139" s="133">
        <v>50000</v>
      </c>
      <c r="E139" s="133"/>
      <c r="F139" s="111">
        <f t="shared" si="93"/>
        <v>0</v>
      </c>
      <c r="G139" s="111">
        <v>0</v>
      </c>
      <c r="H139" s="239">
        <v>100000</v>
      </c>
      <c r="I139" s="133"/>
      <c r="J139" s="133"/>
      <c r="K139" s="133"/>
      <c r="L139" s="133"/>
      <c r="M139" s="133"/>
      <c r="N139" s="133">
        <v>50000</v>
      </c>
      <c r="O139" s="426"/>
      <c r="P139" s="426">
        <v>100000</v>
      </c>
      <c r="Q139" s="426"/>
      <c r="R139" s="133">
        <v>130000</v>
      </c>
      <c r="S139" s="442">
        <v>0</v>
      </c>
      <c r="T139" s="442">
        <v>30000</v>
      </c>
      <c r="U139" s="442">
        <v>30000</v>
      </c>
      <c r="V139" s="133">
        <v>50000</v>
      </c>
      <c r="W139" s="111">
        <v>0</v>
      </c>
      <c r="X139" s="113">
        <f t="shared" si="92"/>
        <v>0</v>
      </c>
    </row>
    <row r="140" spans="1:24" ht="13.5" customHeight="1" outlineLevel="1">
      <c r="A140" s="70" t="s">
        <v>1125</v>
      </c>
      <c r="B140" s="71" t="s">
        <v>1044</v>
      </c>
      <c r="C140" s="133"/>
      <c r="D140" s="133"/>
      <c r="E140" s="133"/>
      <c r="F140" s="111">
        <v>0</v>
      </c>
      <c r="G140" s="111">
        <v>0</v>
      </c>
      <c r="H140" s="239"/>
      <c r="I140" s="133"/>
      <c r="J140" s="69"/>
      <c r="K140" s="69"/>
      <c r="L140" s="69"/>
      <c r="M140" s="69"/>
      <c r="N140" s="133"/>
      <c r="O140" s="426"/>
      <c r="P140" s="426"/>
      <c r="Q140" s="426"/>
      <c r="R140" s="133"/>
      <c r="S140" s="442"/>
      <c r="T140" s="442"/>
      <c r="U140" s="442"/>
      <c r="V140" s="69"/>
      <c r="W140" s="111">
        <v>0</v>
      </c>
      <c r="X140" s="113">
        <f t="shared" si="92"/>
        <v>0</v>
      </c>
    </row>
    <row r="141" spans="1:24" ht="13.5" customHeight="1" outlineLevel="1">
      <c r="A141" s="70" t="s">
        <v>1126</v>
      </c>
      <c r="B141" s="71" t="s">
        <v>1046</v>
      </c>
      <c r="C141" s="133"/>
      <c r="D141" s="133"/>
      <c r="E141" s="133"/>
      <c r="F141" s="111">
        <v>0</v>
      </c>
      <c r="G141" s="111">
        <v>0</v>
      </c>
      <c r="H141" s="239"/>
      <c r="I141" s="133"/>
      <c r="J141" s="69"/>
      <c r="K141" s="69"/>
      <c r="L141" s="69"/>
      <c r="M141" s="69"/>
      <c r="N141" s="133"/>
      <c r="O141" s="426"/>
      <c r="P141" s="426"/>
      <c r="Q141" s="426"/>
      <c r="R141" s="133"/>
      <c r="S141" s="442"/>
      <c r="T141" s="442"/>
      <c r="U141" s="442"/>
      <c r="V141" s="69"/>
      <c r="W141" s="111">
        <v>0</v>
      </c>
      <c r="X141" s="113">
        <f t="shared" si="92"/>
        <v>0</v>
      </c>
    </row>
    <row r="142" spans="1:24" ht="13.5" customHeight="1">
      <c r="A142" s="67" t="s">
        <v>992</v>
      </c>
      <c r="B142" s="79" t="s">
        <v>1127</v>
      </c>
      <c r="C142" s="135">
        <f>C143+C144+C145+C146+C147</f>
        <v>0</v>
      </c>
      <c r="D142" s="135">
        <f>D143+D144+D145+D146+D147</f>
        <v>0</v>
      </c>
      <c r="E142" s="135">
        <v>0</v>
      </c>
      <c r="F142" s="111">
        <v>0</v>
      </c>
      <c r="G142" s="111">
        <v>0</v>
      </c>
      <c r="H142" s="135">
        <f>H143+H144+H145+H146+H147</f>
        <v>0</v>
      </c>
      <c r="I142" s="135">
        <f>I143+I144+I145+I146+I147</f>
        <v>0</v>
      </c>
      <c r="J142" s="72">
        <f t="shared" ref="J142:L142" si="97">J143+J144+J145+J146+J147</f>
        <v>0</v>
      </c>
      <c r="K142" s="72">
        <f t="shared" si="97"/>
        <v>0</v>
      </c>
      <c r="L142" s="72">
        <f t="shared" si="97"/>
        <v>0</v>
      </c>
      <c r="M142" s="72">
        <f t="shared" ref="M142" si="98">M143+M144+M145+M146+M147</f>
        <v>0</v>
      </c>
      <c r="N142" s="135">
        <f t="shared" ref="N142" si="99">N143+N144+N145+N146+N147</f>
        <v>0</v>
      </c>
      <c r="O142" s="426">
        <v>0</v>
      </c>
      <c r="P142" s="426">
        <v>0</v>
      </c>
      <c r="Q142" s="426">
        <v>0</v>
      </c>
      <c r="R142" s="135">
        <v>0</v>
      </c>
      <c r="S142" s="135">
        <v>0</v>
      </c>
      <c r="T142" s="135">
        <v>0</v>
      </c>
      <c r="U142" s="135">
        <v>0</v>
      </c>
      <c r="V142" s="72">
        <v>0</v>
      </c>
      <c r="W142" s="111">
        <v>0</v>
      </c>
      <c r="X142" s="113">
        <f t="shared" si="92"/>
        <v>0</v>
      </c>
    </row>
    <row r="143" spans="1:24" ht="13.5" customHeight="1" outlineLevel="1">
      <c r="A143" s="70" t="s">
        <v>1128</v>
      </c>
      <c r="B143" s="71" t="s">
        <v>1121</v>
      </c>
      <c r="C143" s="133"/>
      <c r="D143" s="133"/>
      <c r="E143" s="133"/>
      <c r="F143" s="111">
        <v>0</v>
      </c>
      <c r="G143" s="111">
        <v>0</v>
      </c>
      <c r="H143" s="239"/>
      <c r="I143" s="133"/>
      <c r="J143" s="69"/>
      <c r="K143" s="69"/>
      <c r="L143" s="69"/>
      <c r="M143" s="69"/>
      <c r="N143" s="133"/>
      <c r="O143" s="426"/>
      <c r="P143" s="426"/>
      <c r="Q143" s="426"/>
      <c r="R143" s="133"/>
      <c r="S143" s="442"/>
      <c r="T143" s="442"/>
      <c r="U143" s="442"/>
      <c r="V143" s="69"/>
      <c r="W143" s="111">
        <v>0</v>
      </c>
      <c r="X143" s="113">
        <f t="shared" si="92"/>
        <v>0</v>
      </c>
    </row>
    <row r="144" spans="1:24" ht="13.5" customHeight="1" outlineLevel="1">
      <c r="A144" s="70" t="s">
        <v>1129</v>
      </c>
      <c r="B144" s="71" t="s">
        <v>1040</v>
      </c>
      <c r="C144" s="133"/>
      <c r="D144" s="133"/>
      <c r="E144" s="133"/>
      <c r="F144" s="111">
        <v>0</v>
      </c>
      <c r="G144" s="111">
        <v>0</v>
      </c>
      <c r="H144" s="239"/>
      <c r="I144" s="133"/>
      <c r="J144" s="69"/>
      <c r="K144" s="69"/>
      <c r="L144" s="69"/>
      <c r="M144" s="69"/>
      <c r="N144" s="133"/>
      <c r="O144" s="426"/>
      <c r="P144" s="426"/>
      <c r="Q144" s="426"/>
      <c r="R144" s="133"/>
      <c r="S144" s="442"/>
      <c r="T144" s="442"/>
      <c r="U144" s="442"/>
      <c r="V144" s="69"/>
      <c r="W144" s="111">
        <v>0</v>
      </c>
      <c r="X144" s="113">
        <f t="shared" si="92"/>
        <v>0</v>
      </c>
    </row>
    <row r="145" spans="1:24" ht="13.5" customHeight="1" outlineLevel="1">
      <c r="A145" s="70" t="s">
        <v>1130</v>
      </c>
      <c r="B145" s="71" t="s">
        <v>1124</v>
      </c>
      <c r="C145" s="133"/>
      <c r="D145" s="133"/>
      <c r="E145" s="133"/>
      <c r="F145" s="111">
        <v>0</v>
      </c>
      <c r="G145" s="111">
        <v>0</v>
      </c>
      <c r="H145" s="239"/>
      <c r="I145" s="133"/>
      <c r="J145" s="69"/>
      <c r="K145" s="69"/>
      <c r="L145" s="69"/>
      <c r="M145" s="69"/>
      <c r="N145" s="133"/>
      <c r="O145" s="426"/>
      <c r="P145" s="426"/>
      <c r="Q145" s="426"/>
      <c r="R145" s="133"/>
      <c r="S145" s="442"/>
      <c r="T145" s="442"/>
      <c r="U145" s="442"/>
      <c r="V145" s="69"/>
      <c r="W145" s="111">
        <v>0</v>
      </c>
      <c r="X145" s="113">
        <f t="shared" si="92"/>
        <v>0</v>
      </c>
    </row>
    <row r="146" spans="1:24" ht="13.5" customHeight="1" outlineLevel="1">
      <c r="A146" s="70" t="s">
        <v>1131</v>
      </c>
      <c r="B146" s="71" t="s">
        <v>1044</v>
      </c>
      <c r="C146" s="133"/>
      <c r="D146" s="133"/>
      <c r="E146" s="133"/>
      <c r="F146" s="111">
        <v>0</v>
      </c>
      <c r="G146" s="111">
        <v>0</v>
      </c>
      <c r="H146" s="239"/>
      <c r="I146" s="133"/>
      <c r="J146" s="69"/>
      <c r="K146" s="69"/>
      <c r="L146" s="69"/>
      <c r="M146" s="69"/>
      <c r="N146" s="133"/>
      <c r="O146" s="426"/>
      <c r="P146" s="426"/>
      <c r="Q146" s="426"/>
      <c r="R146" s="133"/>
      <c r="S146" s="442"/>
      <c r="T146" s="442"/>
      <c r="U146" s="442"/>
      <c r="V146" s="69"/>
      <c r="W146" s="111">
        <v>0</v>
      </c>
      <c r="X146" s="113">
        <f t="shared" si="92"/>
        <v>0</v>
      </c>
    </row>
    <row r="147" spans="1:24" ht="13.5" customHeight="1" outlineLevel="1">
      <c r="A147" s="70" t="s">
        <v>1132</v>
      </c>
      <c r="B147" s="71" t="s">
        <v>1046</v>
      </c>
      <c r="C147" s="133"/>
      <c r="D147" s="133"/>
      <c r="E147" s="133"/>
      <c r="F147" s="111">
        <v>0</v>
      </c>
      <c r="G147" s="111">
        <v>0</v>
      </c>
      <c r="H147" s="239"/>
      <c r="I147" s="133"/>
      <c r="J147" s="69"/>
      <c r="K147" s="69"/>
      <c r="L147" s="69"/>
      <c r="M147" s="69"/>
      <c r="N147" s="133"/>
      <c r="O147" s="426"/>
      <c r="P147" s="426"/>
      <c r="Q147" s="426"/>
      <c r="R147" s="133"/>
      <c r="S147" s="442"/>
      <c r="T147" s="442"/>
      <c r="U147" s="442"/>
      <c r="V147" s="69"/>
      <c r="W147" s="111">
        <v>0</v>
      </c>
      <c r="X147" s="113">
        <f t="shared" si="92"/>
        <v>0</v>
      </c>
    </row>
    <row r="148" spans="1:24" ht="13.5" customHeight="1">
      <c r="A148" s="67" t="s">
        <v>996</v>
      </c>
      <c r="B148" s="79" t="s">
        <v>1133</v>
      </c>
      <c r="C148" s="133"/>
      <c r="D148" s="133"/>
      <c r="E148" s="133"/>
      <c r="F148" s="111">
        <v>0</v>
      </c>
      <c r="G148" s="111">
        <v>0</v>
      </c>
      <c r="H148" s="239"/>
      <c r="I148" s="133"/>
      <c r="J148" s="69"/>
      <c r="K148" s="69"/>
      <c r="L148" s="69"/>
      <c r="M148" s="69"/>
      <c r="N148" s="133"/>
      <c r="O148" s="426"/>
      <c r="P148" s="426"/>
      <c r="Q148" s="426"/>
      <c r="R148" s="133"/>
      <c r="S148" s="442"/>
      <c r="T148" s="442"/>
      <c r="U148" s="442"/>
      <c r="V148" s="69"/>
      <c r="W148" s="111">
        <v>0</v>
      </c>
      <c r="X148" s="113">
        <f t="shared" si="92"/>
        <v>0</v>
      </c>
    </row>
    <row r="149" spans="1:24" ht="13.5" customHeight="1">
      <c r="A149" s="67" t="s">
        <v>998</v>
      </c>
      <c r="B149" s="79" t="s">
        <v>1134</v>
      </c>
      <c r="C149" s="133"/>
      <c r="D149" s="133"/>
      <c r="E149" s="133"/>
      <c r="F149" s="111">
        <v>0</v>
      </c>
      <c r="G149" s="111">
        <v>0</v>
      </c>
      <c r="H149" s="239"/>
      <c r="I149" s="133"/>
      <c r="J149" s="69"/>
      <c r="K149" s="69"/>
      <c r="L149" s="69"/>
      <c r="M149" s="69"/>
      <c r="N149" s="133"/>
      <c r="O149" s="426"/>
      <c r="P149" s="426"/>
      <c r="Q149" s="426"/>
      <c r="R149" s="133"/>
      <c r="S149" s="442"/>
      <c r="T149" s="442"/>
      <c r="U149" s="442"/>
      <c r="V149" s="69"/>
      <c r="W149" s="111">
        <v>0</v>
      </c>
      <c r="X149" s="113">
        <f t="shared" si="92"/>
        <v>0</v>
      </c>
    </row>
    <row r="150" spans="1:24" ht="13.5" customHeight="1">
      <c r="A150" s="67" t="s">
        <v>1063</v>
      </c>
      <c r="B150" s="79" t="s">
        <v>1135</v>
      </c>
      <c r="C150" s="135">
        <f>C151+C152</f>
        <v>0</v>
      </c>
      <c r="D150" s="135">
        <f>D151+D152</f>
        <v>0</v>
      </c>
      <c r="E150" s="135">
        <v>0</v>
      </c>
      <c r="F150" s="111">
        <v>0</v>
      </c>
      <c r="G150" s="111">
        <v>0</v>
      </c>
      <c r="H150" s="135">
        <f>H151+H152</f>
        <v>0</v>
      </c>
      <c r="I150" s="135">
        <f>I151+I152</f>
        <v>0</v>
      </c>
      <c r="J150" s="72">
        <f t="shared" ref="J150:L150" si="100">J151+J152</f>
        <v>0</v>
      </c>
      <c r="K150" s="72">
        <f t="shared" si="100"/>
        <v>0</v>
      </c>
      <c r="L150" s="72">
        <f t="shared" si="100"/>
        <v>0</v>
      </c>
      <c r="M150" s="72">
        <f t="shared" ref="M150" si="101">M151+M152</f>
        <v>0</v>
      </c>
      <c r="N150" s="135">
        <f t="shared" ref="N150" si="102">N151+N152</f>
        <v>0</v>
      </c>
      <c r="O150" s="426">
        <v>0</v>
      </c>
      <c r="P150" s="426">
        <v>0</v>
      </c>
      <c r="Q150" s="426">
        <v>0</v>
      </c>
      <c r="R150" s="135">
        <v>0</v>
      </c>
      <c r="S150" s="135">
        <v>0</v>
      </c>
      <c r="T150" s="135">
        <v>0</v>
      </c>
      <c r="U150" s="135">
        <v>0</v>
      </c>
      <c r="V150" s="72">
        <v>0</v>
      </c>
      <c r="W150" s="111">
        <v>0</v>
      </c>
      <c r="X150" s="113">
        <f t="shared" si="92"/>
        <v>0</v>
      </c>
    </row>
    <row r="151" spans="1:24" s="80" customFormat="1" ht="13.5" customHeight="1" outlineLevel="1">
      <c r="A151" s="70" t="s">
        <v>1136</v>
      </c>
      <c r="B151" s="83" t="s">
        <v>1137</v>
      </c>
      <c r="C151" s="136"/>
      <c r="D151" s="136"/>
      <c r="E151" s="136"/>
      <c r="F151" s="111">
        <v>0</v>
      </c>
      <c r="G151" s="111">
        <v>0</v>
      </c>
      <c r="H151" s="239"/>
      <c r="I151" s="136"/>
      <c r="J151" s="75"/>
      <c r="K151" s="75"/>
      <c r="L151" s="75"/>
      <c r="M151" s="75"/>
      <c r="N151" s="136"/>
      <c r="O151" s="428"/>
      <c r="P151" s="428"/>
      <c r="Q151" s="428"/>
      <c r="R151" s="136"/>
      <c r="S151" s="447"/>
      <c r="T151" s="447"/>
      <c r="U151" s="447"/>
      <c r="V151" s="75"/>
      <c r="W151" s="111">
        <v>0</v>
      </c>
      <c r="X151" s="113">
        <f t="shared" si="92"/>
        <v>0</v>
      </c>
    </row>
    <row r="152" spans="1:24" s="80" customFormat="1" ht="13.5" customHeight="1" outlineLevel="1">
      <c r="A152" s="70" t="s">
        <v>1138</v>
      </c>
      <c r="B152" s="83" t="s">
        <v>1139</v>
      </c>
      <c r="C152" s="136"/>
      <c r="D152" s="136"/>
      <c r="E152" s="136"/>
      <c r="F152" s="111">
        <v>0</v>
      </c>
      <c r="G152" s="111">
        <v>0</v>
      </c>
      <c r="H152" s="239"/>
      <c r="I152" s="136"/>
      <c r="J152" s="75"/>
      <c r="K152" s="75"/>
      <c r="L152" s="75"/>
      <c r="M152" s="75"/>
      <c r="N152" s="136"/>
      <c r="O152" s="428"/>
      <c r="P152" s="428"/>
      <c r="Q152" s="428"/>
      <c r="R152" s="136"/>
      <c r="S152" s="447"/>
      <c r="T152" s="447"/>
      <c r="U152" s="447"/>
      <c r="V152" s="75"/>
      <c r="W152" s="111">
        <v>0</v>
      </c>
      <c r="X152" s="113">
        <f t="shared" si="92"/>
        <v>0</v>
      </c>
    </row>
    <row r="153" spans="1:24" ht="13.5" customHeight="1">
      <c r="A153" s="84" t="s">
        <v>1065</v>
      </c>
      <c r="B153" s="79" t="s">
        <v>1140</v>
      </c>
      <c r="C153" s="135">
        <f>C154+C155</f>
        <v>0</v>
      </c>
      <c r="D153" s="135">
        <f>D154+D155</f>
        <v>8986</v>
      </c>
      <c r="E153" s="135">
        <v>1509</v>
      </c>
      <c r="F153" s="111">
        <f t="shared" si="93"/>
        <v>0.16792788782550636</v>
      </c>
      <c r="G153" s="111">
        <v>0</v>
      </c>
      <c r="H153" s="135">
        <f>H154+H155</f>
        <v>10354</v>
      </c>
      <c r="I153" s="135">
        <f>I154+I155</f>
        <v>13890</v>
      </c>
      <c r="J153" s="135">
        <f t="shared" ref="J153:V153" si="103">J154+J155</f>
        <v>0</v>
      </c>
      <c r="K153" s="135">
        <f t="shared" si="103"/>
        <v>0</v>
      </c>
      <c r="L153" s="135">
        <f t="shared" si="103"/>
        <v>13890</v>
      </c>
      <c r="M153" s="135">
        <f>M154+M155</f>
        <v>13140</v>
      </c>
      <c r="N153" s="135">
        <f t="shared" si="103"/>
        <v>38963</v>
      </c>
      <c r="O153" s="426">
        <v>0</v>
      </c>
      <c r="P153" s="426">
        <v>44655</v>
      </c>
      <c r="Q153" s="426">
        <f>Q154</f>
        <v>28395</v>
      </c>
      <c r="R153" s="135">
        <v>4524.3649999999298</v>
      </c>
      <c r="S153" s="135">
        <v>0</v>
      </c>
      <c r="T153" s="135">
        <v>0</v>
      </c>
      <c r="U153" s="135">
        <v>4524.3649999999298</v>
      </c>
      <c r="V153" s="135">
        <f t="shared" si="103"/>
        <v>82871.099999999991</v>
      </c>
      <c r="W153" s="111">
        <f>I153/E153</f>
        <v>9.2047713717693842</v>
      </c>
      <c r="X153" s="113">
        <f t="shared" si="92"/>
        <v>12381</v>
      </c>
    </row>
    <row r="154" spans="1:24" s="80" customFormat="1" ht="13.5" customHeight="1" outlineLevel="1">
      <c r="A154" s="82" t="s">
        <v>1141</v>
      </c>
      <c r="B154" s="83" t="s">
        <v>1137</v>
      </c>
      <c r="C154" s="136">
        <v>0</v>
      </c>
      <c r="D154" s="136">
        <v>8986</v>
      </c>
      <c r="E154" s="136">
        <v>1509</v>
      </c>
      <c r="F154" s="111">
        <f t="shared" si="93"/>
        <v>0.16792788782550636</v>
      </c>
      <c r="G154" s="111">
        <v>0</v>
      </c>
      <c r="H154" s="239">
        <v>10354</v>
      </c>
      <c r="I154" s="136">
        <v>13890</v>
      </c>
      <c r="J154" s="136"/>
      <c r="K154" s="136"/>
      <c r="L154" s="136">
        <v>13890</v>
      </c>
      <c r="M154" s="136">
        <v>13140</v>
      </c>
      <c r="N154" s="136">
        <v>38963</v>
      </c>
      <c r="O154" s="428"/>
      <c r="P154" s="428">
        <v>44655</v>
      </c>
      <c r="Q154" s="428">
        <v>28395</v>
      </c>
      <c r="R154" s="136">
        <v>4524.3649999999298</v>
      </c>
      <c r="S154" s="447"/>
      <c r="T154" s="447"/>
      <c r="U154" s="447">
        <v>4524.3649999999298</v>
      </c>
      <c r="V154" s="136">
        <v>82871.099999999991</v>
      </c>
      <c r="W154" s="111">
        <f>I154/E154</f>
        <v>9.2047713717693842</v>
      </c>
      <c r="X154" s="113">
        <f t="shared" si="92"/>
        <v>12381</v>
      </c>
    </row>
    <row r="155" spans="1:24" s="80" customFormat="1" ht="13.5" customHeight="1" outlineLevel="1">
      <c r="A155" s="82" t="s">
        <v>1142</v>
      </c>
      <c r="B155" s="83" t="s">
        <v>1139</v>
      </c>
      <c r="C155" s="136"/>
      <c r="D155" s="136"/>
      <c r="E155" s="136"/>
      <c r="F155" s="111">
        <v>0</v>
      </c>
      <c r="G155" s="111">
        <v>0</v>
      </c>
      <c r="H155" s="239"/>
      <c r="I155" s="136"/>
      <c r="J155" s="75"/>
      <c r="K155" s="75"/>
      <c r="L155" s="75"/>
      <c r="M155" s="75"/>
      <c r="N155" s="136"/>
      <c r="O155" s="428"/>
      <c r="P155" s="428"/>
      <c r="Q155" s="428"/>
      <c r="R155" s="136"/>
      <c r="S155" s="447"/>
      <c r="T155" s="447"/>
      <c r="U155" s="447"/>
      <c r="V155" s="75"/>
      <c r="W155" s="111">
        <v>0</v>
      </c>
      <c r="X155" s="113">
        <f t="shared" si="92"/>
        <v>0</v>
      </c>
    </row>
    <row r="156" spans="1:24" ht="13.5" customHeight="1">
      <c r="A156" s="81" t="s">
        <v>1067</v>
      </c>
      <c r="B156" s="79" t="s">
        <v>1143</v>
      </c>
      <c r="C156" s="133"/>
      <c r="D156" s="133"/>
      <c r="E156" s="133"/>
      <c r="F156" s="111">
        <v>0</v>
      </c>
      <c r="G156" s="111">
        <v>0</v>
      </c>
      <c r="H156" s="239"/>
      <c r="I156" s="133"/>
      <c r="J156" s="69"/>
      <c r="K156" s="69"/>
      <c r="L156" s="69"/>
      <c r="M156" s="69"/>
      <c r="N156" s="133"/>
      <c r="O156" s="426"/>
      <c r="P156" s="426"/>
      <c r="Q156" s="426"/>
      <c r="R156" s="133"/>
      <c r="S156" s="442"/>
      <c r="T156" s="442"/>
      <c r="U156" s="442"/>
      <c r="V156" s="69"/>
      <c r="W156" s="111">
        <v>0</v>
      </c>
      <c r="X156" s="113">
        <f t="shared" si="92"/>
        <v>0</v>
      </c>
    </row>
    <row r="157" spans="1:24" ht="13.5" customHeight="1">
      <c r="A157" s="58">
        <v>3</v>
      </c>
      <c r="B157" s="78" t="s">
        <v>1144</v>
      </c>
      <c r="C157" s="139">
        <f>C108-C133</f>
        <v>0</v>
      </c>
      <c r="D157" s="139">
        <f>D108-D133</f>
        <v>-8986</v>
      </c>
      <c r="E157" s="139">
        <v>-1509</v>
      </c>
      <c r="F157" s="111">
        <f t="shared" si="93"/>
        <v>0.16792788782550636</v>
      </c>
      <c r="G157" s="111">
        <v>0</v>
      </c>
      <c r="H157" s="139">
        <f>H108-H133</f>
        <v>-60354</v>
      </c>
      <c r="I157" s="139">
        <f>I108-I133</f>
        <v>-13890</v>
      </c>
      <c r="J157" s="64">
        <f t="shared" ref="J157:L157" si="104">J108-J133</f>
        <v>0</v>
      </c>
      <c r="K157" s="64">
        <f t="shared" si="104"/>
        <v>0</v>
      </c>
      <c r="L157" s="64">
        <f t="shared" si="104"/>
        <v>-13890</v>
      </c>
      <c r="M157" s="64">
        <f t="shared" ref="M157" si="105">M108-M133</f>
        <v>-13140</v>
      </c>
      <c r="N157" s="139">
        <f>N108-N133</f>
        <v>-38963</v>
      </c>
      <c r="O157" s="139">
        <f t="shared" ref="O157:V157" si="106">O108-O133</f>
        <v>0</v>
      </c>
      <c r="P157" s="139">
        <f t="shared" si="106"/>
        <v>-44655</v>
      </c>
      <c r="Q157" s="139">
        <f t="shared" si="106"/>
        <v>-28395</v>
      </c>
      <c r="R157" s="139">
        <f t="shared" si="106"/>
        <v>-4524.3649999999325</v>
      </c>
      <c r="S157" s="139">
        <f t="shared" si="106"/>
        <v>30000</v>
      </c>
      <c r="T157" s="139">
        <f t="shared" si="106"/>
        <v>0</v>
      </c>
      <c r="U157" s="139">
        <f t="shared" si="106"/>
        <v>-4524.3649999999325</v>
      </c>
      <c r="V157" s="139">
        <f t="shared" si="106"/>
        <v>-82871.099999999977</v>
      </c>
      <c r="W157" s="111">
        <f>I157/E157</f>
        <v>9.2047713717693842</v>
      </c>
      <c r="X157" s="113">
        <f t="shared" si="92"/>
        <v>-12381</v>
      </c>
    </row>
    <row r="158" spans="1:24" ht="13.5" customHeight="1">
      <c r="A158" s="81"/>
      <c r="B158" s="79"/>
      <c r="C158" s="135"/>
      <c r="D158" s="135"/>
      <c r="E158" s="135"/>
      <c r="F158" s="112"/>
      <c r="G158" s="112"/>
      <c r="H158" s="239"/>
      <c r="I158" s="135"/>
      <c r="J158" s="72"/>
      <c r="K158" s="72"/>
      <c r="L158" s="72"/>
      <c r="M158" s="72"/>
      <c r="N158" s="135"/>
      <c r="O158" s="426"/>
      <c r="P158" s="426"/>
      <c r="Q158" s="426"/>
      <c r="R158" s="135"/>
      <c r="S158" s="449"/>
      <c r="T158" s="449"/>
      <c r="U158" s="449"/>
      <c r="V158" s="72"/>
      <c r="W158" s="112"/>
      <c r="X158" s="114"/>
    </row>
    <row r="159" spans="1:24" ht="13.5" customHeight="1">
      <c r="A159" s="58" t="s">
        <v>1145</v>
      </c>
      <c r="B159" s="78" t="s">
        <v>1146</v>
      </c>
      <c r="C159" s="140"/>
      <c r="D159" s="140"/>
      <c r="E159" s="140"/>
      <c r="F159" s="111"/>
      <c r="G159" s="111"/>
      <c r="H159" s="240"/>
      <c r="I159" s="140"/>
      <c r="J159" s="65"/>
      <c r="K159" s="65"/>
      <c r="L159" s="65"/>
      <c r="M159" s="65"/>
      <c r="N159" s="140"/>
      <c r="O159" s="427"/>
      <c r="P159" s="427"/>
      <c r="Q159" s="427"/>
      <c r="R159" s="140"/>
      <c r="S159" s="450"/>
      <c r="T159" s="450"/>
      <c r="U159" s="450"/>
      <c r="V159" s="65"/>
      <c r="W159" s="111"/>
      <c r="X159" s="113"/>
    </row>
    <row r="160" spans="1:24" ht="13.5" customHeight="1">
      <c r="A160" s="81"/>
      <c r="B160" s="79"/>
      <c r="C160" s="135"/>
      <c r="D160" s="135"/>
      <c r="E160" s="135"/>
      <c r="F160" s="112"/>
      <c r="G160" s="112"/>
      <c r="H160" s="239"/>
      <c r="I160" s="135"/>
      <c r="J160" s="72"/>
      <c r="K160" s="72"/>
      <c r="L160" s="72"/>
      <c r="M160" s="72"/>
      <c r="N160" s="135"/>
      <c r="O160" s="426"/>
      <c r="P160" s="426"/>
      <c r="Q160" s="426"/>
      <c r="R160" s="135"/>
      <c r="S160" s="449"/>
      <c r="T160" s="449"/>
      <c r="U160" s="449"/>
      <c r="V160" s="72"/>
      <c r="W160" s="112"/>
      <c r="X160" s="114"/>
    </row>
    <row r="161" spans="1:24" ht="17.25" customHeight="1">
      <c r="A161" s="58" t="s">
        <v>1147</v>
      </c>
      <c r="B161" s="78" t="s">
        <v>1148</v>
      </c>
      <c r="C161" s="139">
        <f>C56+C106+C157</f>
        <v>-91858</v>
      </c>
      <c r="D161" s="139">
        <f>D56+D106+D157</f>
        <v>12412</v>
      </c>
      <c r="E161" s="139">
        <v>38477</v>
      </c>
      <c r="F161" s="111">
        <f>E161/D161</f>
        <v>3.0999838865613922</v>
      </c>
      <c r="G161" s="111">
        <f>E161/C161</f>
        <v>-0.4188747849942302</v>
      </c>
      <c r="H161" s="139">
        <f>H56+H106+H157</f>
        <v>-7457</v>
      </c>
      <c r="I161" s="139">
        <f>I56+I106+I157</f>
        <v>-780.19999999995343</v>
      </c>
      <c r="J161" s="139">
        <f t="shared" ref="J161:L161" si="107">J56+J106+J157</f>
        <v>116310</v>
      </c>
      <c r="K161" s="139">
        <f t="shared" si="107"/>
        <v>198500</v>
      </c>
      <c r="L161" s="139">
        <f t="shared" si="107"/>
        <v>19875</v>
      </c>
      <c r="M161" s="139">
        <f t="shared" ref="M161" si="108">M56+M106+M157</f>
        <v>5039</v>
      </c>
      <c r="N161" s="139">
        <f t="shared" ref="N161:V161" si="109">N56+N106+N157</f>
        <v>36956</v>
      </c>
      <c r="O161" s="139">
        <f t="shared" si="109"/>
        <v>-41238</v>
      </c>
      <c r="P161" s="139">
        <f t="shared" si="109"/>
        <v>50093.200000000026</v>
      </c>
      <c r="Q161" s="139">
        <f t="shared" si="109"/>
        <v>-260.04000000000087</v>
      </c>
      <c r="R161" s="139">
        <f t="shared" si="109"/>
        <v>56076.857857142997</v>
      </c>
      <c r="S161" s="139">
        <f t="shared" si="109"/>
        <v>1402925.1042857142</v>
      </c>
      <c r="T161" s="139">
        <f t="shared" si="109"/>
        <v>459566.42428571434</v>
      </c>
      <c r="U161" s="139">
        <f t="shared" si="109"/>
        <v>22531.099285714386</v>
      </c>
      <c r="V161" s="139">
        <f t="shared" si="109"/>
        <v>48164.900000000023</v>
      </c>
      <c r="W161" s="111">
        <f>I161/E161</f>
        <v>-2.0277048626450956E-2</v>
      </c>
      <c r="X161" s="113">
        <f>I161-E161</f>
        <v>-39257.199999999953</v>
      </c>
    </row>
    <row r="162" spans="1:24" ht="13.5" customHeight="1">
      <c r="A162" s="58" t="s">
        <v>1149</v>
      </c>
      <c r="B162" s="78" t="s">
        <v>1150</v>
      </c>
      <c r="C162" s="137">
        <v>106479</v>
      </c>
      <c r="D162" s="137">
        <v>29065</v>
      </c>
      <c r="E162" s="137">
        <v>14621</v>
      </c>
      <c r="F162" s="111">
        <f t="shared" ref="F162:F163" si="110">E162/D162</f>
        <v>0.50304489936349561</v>
      </c>
      <c r="G162" s="111">
        <f t="shared" ref="G162:G163" si="111">E162/C162</f>
        <v>0.13731346087021853</v>
      </c>
      <c r="H162" s="137">
        <v>93113</v>
      </c>
      <c r="I162" s="137">
        <f>E163</f>
        <v>53098</v>
      </c>
      <c r="J162" s="140">
        <f>I162</f>
        <v>53098</v>
      </c>
      <c r="K162" s="140">
        <f>J162</f>
        <v>53098</v>
      </c>
      <c r="L162" s="140">
        <f>K162</f>
        <v>53098</v>
      </c>
      <c r="M162" s="140">
        <f>L162</f>
        <v>53098</v>
      </c>
      <c r="N162" s="140">
        <f>I163</f>
        <v>52318.000000000044</v>
      </c>
      <c r="O162" s="427">
        <v>58137</v>
      </c>
      <c r="P162" s="427">
        <v>6592.2</v>
      </c>
      <c r="Q162" s="427">
        <v>16899</v>
      </c>
      <c r="R162" s="140">
        <v>16639.16</v>
      </c>
      <c r="S162" s="450">
        <v>16639.16</v>
      </c>
      <c r="T162" s="450">
        <v>16639.16</v>
      </c>
      <c r="U162" s="450">
        <v>16639.16</v>
      </c>
      <c r="V162" s="140">
        <f>R163</f>
        <v>72716.017857143001</v>
      </c>
      <c r="W162" s="111">
        <f>I162/E162</f>
        <v>3.6316257437931743</v>
      </c>
      <c r="X162" s="113">
        <f>I162-E162</f>
        <v>38477</v>
      </c>
    </row>
    <row r="163" spans="1:24">
      <c r="A163" s="58" t="s">
        <v>1151</v>
      </c>
      <c r="B163" s="78" t="s">
        <v>1152</v>
      </c>
      <c r="C163" s="139">
        <f>C162+C161+C159</f>
        <v>14621</v>
      </c>
      <c r="D163" s="139">
        <f>D162+D161+D159</f>
        <v>41477</v>
      </c>
      <c r="E163" s="139">
        <v>53098</v>
      </c>
      <c r="F163" s="111">
        <f t="shared" si="110"/>
        <v>1.2801793765219278</v>
      </c>
      <c r="G163" s="111">
        <f t="shared" si="111"/>
        <v>3.6316257437931743</v>
      </c>
      <c r="H163" s="139">
        <f>H162+H161+H159</f>
        <v>85656</v>
      </c>
      <c r="I163" s="139">
        <f>I162+I161+I159+0.2</f>
        <v>52318.000000000044</v>
      </c>
      <c r="J163" s="139">
        <f>J162+J161+J159</f>
        <v>169408</v>
      </c>
      <c r="K163" s="139">
        <f t="shared" ref="K163:L163" si="112">K162+K161+K159</f>
        <v>251598</v>
      </c>
      <c r="L163" s="139">
        <f t="shared" si="112"/>
        <v>72973</v>
      </c>
      <c r="M163" s="139">
        <f t="shared" ref="M163" si="113">M162+M161+M159</f>
        <v>58137</v>
      </c>
      <c r="N163" s="139">
        <f t="shared" ref="N163:W163" si="114">N162+N161+N159</f>
        <v>89274.000000000044</v>
      </c>
      <c r="O163" s="139">
        <f t="shared" si="114"/>
        <v>16899</v>
      </c>
      <c r="P163" s="139">
        <f t="shared" si="114"/>
        <v>56685.400000000023</v>
      </c>
      <c r="Q163" s="139">
        <f t="shared" si="114"/>
        <v>16638.96</v>
      </c>
      <c r="R163" s="139">
        <f t="shared" si="114"/>
        <v>72716.017857143001</v>
      </c>
      <c r="S163" s="139">
        <f t="shared" si="114"/>
        <v>1419564.2642857141</v>
      </c>
      <c r="T163" s="139">
        <f t="shared" si="114"/>
        <v>476205.58428571431</v>
      </c>
      <c r="U163" s="139">
        <f t="shared" si="114"/>
        <v>39170.25928571439</v>
      </c>
      <c r="V163" s="139">
        <f t="shared" si="114"/>
        <v>120880.91785714302</v>
      </c>
      <c r="W163" s="139">
        <f t="shared" si="114"/>
        <v>3.6113486951667233</v>
      </c>
      <c r="X163" s="113">
        <f>I163-E163</f>
        <v>-779.99999999995634</v>
      </c>
    </row>
    <row r="164" spans="1:24" ht="95.25" customHeight="1">
      <c r="R164" s="440"/>
      <c r="S164" s="440"/>
      <c r="T164" s="440"/>
      <c r="U164" s="440"/>
    </row>
    <row r="166" spans="1:24">
      <c r="B166" s="257"/>
      <c r="C166" s="649" t="s">
        <v>67</v>
      </c>
      <c r="D166" s="649"/>
      <c r="E166" s="649"/>
      <c r="F166" s="649"/>
      <c r="G166" s="649"/>
      <c r="H166" s="649"/>
      <c r="I166" s="649"/>
      <c r="J166" s="649" t="s">
        <v>1437</v>
      </c>
      <c r="K166" s="649"/>
      <c r="L166" s="649"/>
      <c r="M166" s="649"/>
      <c r="N166" s="649"/>
      <c r="O166" s="649"/>
      <c r="P166" s="649"/>
      <c r="Q166" s="649"/>
      <c r="R166" s="649"/>
      <c r="S166" s="441"/>
      <c r="T166" s="441"/>
      <c r="U166" s="441"/>
    </row>
    <row r="167" spans="1:24" ht="63" customHeight="1">
      <c r="B167" s="257"/>
      <c r="C167" s="389" t="s">
        <v>1</v>
      </c>
      <c r="D167" s="389" t="s">
        <v>1</v>
      </c>
      <c r="E167" s="389" t="s">
        <v>1</v>
      </c>
      <c r="F167" s="389" t="s">
        <v>1</v>
      </c>
      <c r="G167" s="389" t="s">
        <v>1</v>
      </c>
      <c r="H167" s="389" t="s">
        <v>1</v>
      </c>
      <c r="I167" s="389" t="s">
        <v>1</v>
      </c>
      <c r="J167" s="389" t="s">
        <v>1</v>
      </c>
      <c r="K167" s="389" t="s">
        <v>1</v>
      </c>
      <c r="L167" s="389"/>
      <c r="M167" s="413"/>
      <c r="N167" s="389" t="s">
        <v>1</v>
      </c>
      <c r="O167" s="413"/>
      <c r="P167" s="500"/>
      <c r="Q167" s="500"/>
      <c r="R167" s="389" t="s">
        <v>1</v>
      </c>
      <c r="S167" s="441"/>
      <c r="T167" s="441"/>
      <c r="U167" s="441"/>
      <c r="V167" s="440"/>
    </row>
    <row r="168" spans="1:24">
      <c r="B168" s="257"/>
      <c r="C168" s="649" t="s">
        <v>69</v>
      </c>
      <c r="D168" s="649"/>
      <c r="E168" s="649"/>
      <c r="F168" s="649"/>
      <c r="G168" s="649"/>
      <c r="H168" s="649"/>
      <c r="I168" s="649"/>
      <c r="J168" s="649" t="s">
        <v>1437</v>
      </c>
      <c r="K168" s="649"/>
      <c r="L168" s="649"/>
      <c r="M168" s="649"/>
      <c r="N168" s="649"/>
      <c r="O168" s="649"/>
      <c r="P168" s="649"/>
      <c r="Q168" s="649"/>
      <c r="R168" s="649"/>
      <c r="S168" s="441"/>
      <c r="T168" s="441"/>
      <c r="U168" s="441"/>
    </row>
    <row r="169" spans="1:24">
      <c r="B169" s="257"/>
      <c r="C169" s="389" t="s">
        <v>1</v>
      </c>
      <c r="D169" s="389" t="s">
        <v>1</v>
      </c>
      <c r="E169" s="389" t="s">
        <v>1</v>
      </c>
      <c r="F169" s="389" t="s">
        <v>1</v>
      </c>
      <c r="G169" s="389" t="s">
        <v>1</v>
      </c>
      <c r="H169" s="389" t="s">
        <v>1</v>
      </c>
      <c r="I169" s="389" t="s">
        <v>1</v>
      </c>
      <c r="J169" s="389" t="s">
        <v>1</v>
      </c>
      <c r="K169" s="389" t="s">
        <v>1</v>
      </c>
      <c r="L169" s="389"/>
      <c r="M169" s="413"/>
      <c r="N169" s="389" t="s">
        <v>1</v>
      </c>
      <c r="O169" s="413"/>
      <c r="P169" s="500"/>
      <c r="Q169" s="500"/>
      <c r="R169" s="389" t="s">
        <v>1</v>
      </c>
      <c r="S169" s="441"/>
      <c r="T169" s="441"/>
      <c r="U169" s="441"/>
    </row>
    <row r="170" spans="1:24">
      <c r="B170" s="257"/>
      <c r="C170" s="649" t="s">
        <v>70</v>
      </c>
      <c r="D170" s="649"/>
      <c r="E170" s="649"/>
      <c r="F170" s="649"/>
      <c r="G170" s="649"/>
      <c r="H170" s="649"/>
      <c r="I170" s="649"/>
      <c r="J170" s="649"/>
      <c r="K170" s="649"/>
      <c r="L170" s="389"/>
      <c r="M170" s="413"/>
      <c r="N170" s="389" t="s">
        <v>1</v>
      </c>
      <c r="O170" s="413"/>
      <c r="P170" s="500"/>
      <c r="Q170" s="500"/>
      <c r="R170" s="389" t="s">
        <v>1</v>
      </c>
      <c r="S170" s="441"/>
      <c r="T170" s="441"/>
      <c r="U170" s="441"/>
      <c r="V170" s="144"/>
    </row>
    <row r="171" spans="1:24">
      <c r="B171" s="257"/>
      <c r="C171" s="254"/>
      <c r="D171" s="222"/>
      <c r="E171" s="222"/>
      <c r="F171" s="222"/>
      <c r="G171" s="222"/>
      <c r="H171" s="222"/>
      <c r="I171" s="222"/>
      <c r="J171" s="222"/>
      <c r="K171" s="222"/>
      <c r="L171" s="222"/>
      <c r="M171" s="222"/>
      <c r="N171" s="222"/>
      <c r="O171" s="222"/>
      <c r="P171" s="222"/>
      <c r="Q171" s="222"/>
      <c r="R171" s="222"/>
      <c r="S171" s="222"/>
      <c r="T171" s="222"/>
      <c r="U171" s="222"/>
      <c r="V171" s="144"/>
    </row>
  </sheetData>
  <mergeCells count="25">
    <mergeCell ref="C166:I166"/>
    <mergeCell ref="J166:R166"/>
    <mergeCell ref="C168:I168"/>
    <mergeCell ref="J168:R168"/>
    <mergeCell ref="C170:K170"/>
    <mergeCell ref="I7:I9"/>
    <mergeCell ref="J7:J9"/>
    <mergeCell ref="K7:K9"/>
    <mergeCell ref="C7:G8"/>
    <mergeCell ref="A1:B1"/>
    <mergeCell ref="A2:B2"/>
    <mergeCell ref="A7:A9"/>
    <mergeCell ref="B7:B9"/>
    <mergeCell ref="H7:H9"/>
    <mergeCell ref="X7:X9"/>
    <mergeCell ref="L7:L9"/>
    <mergeCell ref="N7:N9"/>
    <mergeCell ref="R7:R9"/>
    <mergeCell ref="V7:V9"/>
    <mergeCell ref="W7:W9"/>
    <mergeCell ref="M7:M9"/>
    <mergeCell ref="O7:O9"/>
    <mergeCell ref="S7:U8"/>
    <mergeCell ref="P7:P9"/>
    <mergeCell ref="Q7:Q9"/>
  </mergeCells>
  <dataValidations count="1">
    <dataValidation allowBlank="1" showErrorMessage="1" sqref="B14:B66 JC14:JC66 SY14:SY66 ACU14:ACU66 AMQ14:AMQ66 AWM14:AWM66 BGI14:BGI66 BQE14:BQE66 CAA14:CAA66 CJW14:CJW66 CTS14:CTS66 DDO14:DDO66 DNK14:DNK66 DXG14:DXG66 EHC14:EHC66 EQY14:EQY66 FAU14:FAU66 FKQ14:FKQ66 FUM14:FUM66 GEI14:GEI66 GOE14:GOE66 GYA14:GYA66 HHW14:HHW66 HRS14:HRS66 IBO14:IBO66 ILK14:ILK66 IVG14:IVG66 JFC14:JFC66 JOY14:JOY66 JYU14:JYU66 KIQ14:KIQ66 KSM14:KSM66 LCI14:LCI66 LME14:LME66 LWA14:LWA66 MFW14:MFW66 MPS14:MPS66 MZO14:MZO66 NJK14:NJK66 NTG14:NTG66 ODC14:ODC66 OMY14:OMY66 OWU14:OWU66 PGQ14:PGQ66 PQM14:PQM66 QAI14:QAI66 QKE14:QKE66 QUA14:QUA66 RDW14:RDW66 RNS14:RNS66 RXO14:RXO66 SHK14:SHK66 SRG14:SRG66 TBC14:TBC66 TKY14:TKY66 TUU14:TUU66 UEQ14:UEQ66 UOM14:UOM66 UYI14:UYI66 VIE14:VIE66 VSA14:VSA66 WBW14:WBW66 WLS14:WLS66 WVO14:WVO66 B65549:B65601 JC65549:JC65601 SY65549:SY65601 ACU65549:ACU65601 AMQ65549:AMQ65601 AWM65549:AWM65601 BGI65549:BGI65601 BQE65549:BQE65601 CAA65549:CAA65601 CJW65549:CJW65601 CTS65549:CTS65601 DDO65549:DDO65601 DNK65549:DNK65601 DXG65549:DXG65601 EHC65549:EHC65601 EQY65549:EQY65601 FAU65549:FAU65601 FKQ65549:FKQ65601 FUM65549:FUM65601 GEI65549:GEI65601 GOE65549:GOE65601 GYA65549:GYA65601 HHW65549:HHW65601 HRS65549:HRS65601 IBO65549:IBO65601 ILK65549:ILK65601 IVG65549:IVG65601 JFC65549:JFC65601 JOY65549:JOY65601 JYU65549:JYU65601 KIQ65549:KIQ65601 KSM65549:KSM65601 LCI65549:LCI65601 LME65549:LME65601 LWA65549:LWA65601 MFW65549:MFW65601 MPS65549:MPS65601 MZO65549:MZO65601 NJK65549:NJK65601 NTG65549:NTG65601 ODC65549:ODC65601 OMY65549:OMY65601 OWU65549:OWU65601 PGQ65549:PGQ65601 PQM65549:PQM65601 QAI65549:QAI65601 QKE65549:QKE65601 QUA65549:QUA65601 RDW65549:RDW65601 RNS65549:RNS65601 RXO65549:RXO65601 SHK65549:SHK65601 SRG65549:SRG65601 TBC65549:TBC65601 TKY65549:TKY65601 TUU65549:TUU65601 UEQ65549:UEQ65601 UOM65549:UOM65601 UYI65549:UYI65601 VIE65549:VIE65601 VSA65549:VSA65601 WBW65549:WBW65601 WLS65549:WLS65601 WVO65549:WVO65601 B131085:B131137 JC131085:JC131137 SY131085:SY131137 ACU131085:ACU131137 AMQ131085:AMQ131137 AWM131085:AWM131137 BGI131085:BGI131137 BQE131085:BQE131137 CAA131085:CAA131137 CJW131085:CJW131137 CTS131085:CTS131137 DDO131085:DDO131137 DNK131085:DNK131137 DXG131085:DXG131137 EHC131085:EHC131137 EQY131085:EQY131137 FAU131085:FAU131137 FKQ131085:FKQ131137 FUM131085:FUM131137 GEI131085:GEI131137 GOE131085:GOE131137 GYA131085:GYA131137 HHW131085:HHW131137 HRS131085:HRS131137 IBO131085:IBO131137 ILK131085:ILK131137 IVG131085:IVG131137 JFC131085:JFC131137 JOY131085:JOY131137 JYU131085:JYU131137 KIQ131085:KIQ131137 KSM131085:KSM131137 LCI131085:LCI131137 LME131085:LME131137 LWA131085:LWA131137 MFW131085:MFW131137 MPS131085:MPS131137 MZO131085:MZO131137 NJK131085:NJK131137 NTG131085:NTG131137 ODC131085:ODC131137 OMY131085:OMY131137 OWU131085:OWU131137 PGQ131085:PGQ131137 PQM131085:PQM131137 QAI131085:QAI131137 QKE131085:QKE131137 QUA131085:QUA131137 RDW131085:RDW131137 RNS131085:RNS131137 RXO131085:RXO131137 SHK131085:SHK131137 SRG131085:SRG131137 TBC131085:TBC131137 TKY131085:TKY131137 TUU131085:TUU131137 UEQ131085:UEQ131137 UOM131085:UOM131137 UYI131085:UYI131137 VIE131085:VIE131137 VSA131085:VSA131137 WBW131085:WBW131137 WLS131085:WLS131137 WVO131085:WVO131137 B196621:B196673 JC196621:JC196673 SY196621:SY196673 ACU196621:ACU196673 AMQ196621:AMQ196673 AWM196621:AWM196673 BGI196621:BGI196673 BQE196621:BQE196673 CAA196621:CAA196673 CJW196621:CJW196673 CTS196621:CTS196673 DDO196621:DDO196673 DNK196621:DNK196673 DXG196621:DXG196673 EHC196621:EHC196673 EQY196621:EQY196673 FAU196621:FAU196673 FKQ196621:FKQ196673 FUM196621:FUM196673 GEI196621:GEI196673 GOE196621:GOE196673 GYA196621:GYA196673 HHW196621:HHW196673 HRS196621:HRS196673 IBO196621:IBO196673 ILK196621:ILK196673 IVG196621:IVG196673 JFC196621:JFC196673 JOY196621:JOY196673 JYU196621:JYU196673 KIQ196621:KIQ196673 KSM196621:KSM196673 LCI196621:LCI196673 LME196621:LME196673 LWA196621:LWA196673 MFW196621:MFW196673 MPS196621:MPS196673 MZO196621:MZO196673 NJK196621:NJK196673 NTG196621:NTG196673 ODC196621:ODC196673 OMY196621:OMY196673 OWU196621:OWU196673 PGQ196621:PGQ196673 PQM196621:PQM196673 QAI196621:QAI196673 QKE196621:QKE196673 QUA196621:QUA196673 RDW196621:RDW196673 RNS196621:RNS196673 RXO196621:RXO196673 SHK196621:SHK196673 SRG196621:SRG196673 TBC196621:TBC196673 TKY196621:TKY196673 TUU196621:TUU196673 UEQ196621:UEQ196673 UOM196621:UOM196673 UYI196621:UYI196673 VIE196621:VIE196673 VSA196621:VSA196673 WBW196621:WBW196673 WLS196621:WLS196673 WVO196621:WVO196673 B262157:B262209 JC262157:JC262209 SY262157:SY262209 ACU262157:ACU262209 AMQ262157:AMQ262209 AWM262157:AWM262209 BGI262157:BGI262209 BQE262157:BQE262209 CAA262157:CAA262209 CJW262157:CJW262209 CTS262157:CTS262209 DDO262157:DDO262209 DNK262157:DNK262209 DXG262157:DXG262209 EHC262157:EHC262209 EQY262157:EQY262209 FAU262157:FAU262209 FKQ262157:FKQ262209 FUM262157:FUM262209 GEI262157:GEI262209 GOE262157:GOE262209 GYA262157:GYA262209 HHW262157:HHW262209 HRS262157:HRS262209 IBO262157:IBO262209 ILK262157:ILK262209 IVG262157:IVG262209 JFC262157:JFC262209 JOY262157:JOY262209 JYU262157:JYU262209 KIQ262157:KIQ262209 KSM262157:KSM262209 LCI262157:LCI262209 LME262157:LME262209 LWA262157:LWA262209 MFW262157:MFW262209 MPS262157:MPS262209 MZO262157:MZO262209 NJK262157:NJK262209 NTG262157:NTG262209 ODC262157:ODC262209 OMY262157:OMY262209 OWU262157:OWU262209 PGQ262157:PGQ262209 PQM262157:PQM262209 QAI262157:QAI262209 QKE262157:QKE262209 QUA262157:QUA262209 RDW262157:RDW262209 RNS262157:RNS262209 RXO262157:RXO262209 SHK262157:SHK262209 SRG262157:SRG262209 TBC262157:TBC262209 TKY262157:TKY262209 TUU262157:TUU262209 UEQ262157:UEQ262209 UOM262157:UOM262209 UYI262157:UYI262209 VIE262157:VIE262209 VSA262157:VSA262209 WBW262157:WBW262209 WLS262157:WLS262209 WVO262157:WVO262209 B327693:B327745 JC327693:JC327745 SY327693:SY327745 ACU327693:ACU327745 AMQ327693:AMQ327745 AWM327693:AWM327745 BGI327693:BGI327745 BQE327693:BQE327745 CAA327693:CAA327745 CJW327693:CJW327745 CTS327693:CTS327745 DDO327693:DDO327745 DNK327693:DNK327745 DXG327693:DXG327745 EHC327693:EHC327745 EQY327693:EQY327745 FAU327693:FAU327745 FKQ327693:FKQ327745 FUM327693:FUM327745 GEI327693:GEI327745 GOE327693:GOE327745 GYA327693:GYA327745 HHW327693:HHW327745 HRS327693:HRS327745 IBO327693:IBO327745 ILK327693:ILK327745 IVG327693:IVG327745 JFC327693:JFC327745 JOY327693:JOY327745 JYU327693:JYU327745 KIQ327693:KIQ327745 KSM327693:KSM327745 LCI327693:LCI327745 LME327693:LME327745 LWA327693:LWA327745 MFW327693:MFW327745 MPS327693:MPS327745 MZO327693:MZO327745 NJK327693:NJK327745 NTG327693:NTG327745 ODC327693:ODC327745 OMY327693:OMY327745 OWU327693:OWU327745 PGQ327693:PGQ327745 PQM327693:PQM327745 QAI327693:QAI327745 QKE327693:QKE327745 QUA327693:QUA327745 RDW327693:RDW327745 RNS327693:RNS327745 RXO327693:RXO327745 SHK327693:SHK327745 SRG327693:SRG327745 TBC327693:TBC327745 TKY327693:TKY327745 TUU327693:TUU327745 UEQ327693:UEQ327745 UOM327693:UOM327745 UYI327693:UYI327745 VIE327693:VIE327745 VSA327693:VSA327745 WBW327693:WBW327745 WLS327693:WLS327745 WVO327693:WVO327745 B393229:B393281 JC393229:JC393281 SY393229:SY393281 ACU393229:ACU393281 AMQ393229:AMQ393281 AWM393229:AWM393281 BGI393229:BGI393281 BQE393229:BQE393281 CAA393229:CAA393281 CJW393229:CJW393281 CTS393229:CTS393281 DDO393229:DDO393281 DNK393229:DNK393281 DXG393229:DXG393281 EHC393229:EHC393281 EQY393229:EQY393281 FAU393229:FAU393281 FKQ393229:FKQ393281 FUM393229:FUM393281 GEI393229:GEI393281 GOE393229:GOE393281 GYA393229:GYA393281 HHW393229:HHW393281 HRS393229:HRS393281 IBO393229:IBO393281 ILK393229:ILK393281 IVG393229:IVG393281 JFC393229:JFC393281 JOY393229:JOY393281 JYU393229:JYU393281 KIQ393229:KIQ393281 KSM393229:KSM393281 LCI393229:LCI393281 LME393229:LME393281 LWA393229:LWA393281 MFW393229:MFW393281 MPS393229:MPS393281 MZO393229:MZO393281 NJK393229:NJK393281 NTG393229:NTG393281 ODC393229:ODC393281 OMY393229:OMY393281 OWU393229:OWU393281 PGQ393229:PGQ393281 PQM393229:PQM393281 QAI393229:QAI393281 QKE393229:QKE393281 QUA393229:QUA393281 RDW393229:RDW393281 RNS393229:RNS393281 RXO393229:RXO393281 SHK393229:SHK393281 SRG393229:SRG393281 TBC393229:TBC393281 TKY393229:TKY393281 TUU393229:TUU393281 UEQ393229:UEQ393281 UOM393229:UOM393281 UYI393229:UYI393281 VIE393229:VIE393281 VSA393229:VSA393281 WBW393229:WBW393281 WLS393229:WLS393281 WVO393229:WVO393281 B458765:B458817 JC458765:JC458817 SY458765:SY458817 ACU458765:ACU458817 AMQ458765:AMQ458817 AWM458765:AWM458817 BGI458765:BGI458817 BQE458765:BQE458817 CAA458765:CAA458817 CJW458765:CJW458817 CTS458765:CTS458817 DDO458765:DDO458817 DNK458765:DNK458817 DXG458765:DXG458817 EHC458765:EHC458817 EQY458765:EQY458817 FAU458765:FAU458817 FKQ458765:FKQ458817 FUM458765:FUM458817 GEI458765:GEI458817 GOE458765:GOE458817 GYA458765:GYA458817 HHW458765:HHW458817 HRS458765:HRS458817 IBO458765:IBO458817 ILK458765:ILK458817 IVG458765:IVG458817 JFC458765:JFC458817 JOY458765:JOY458817 JYU458765:JYU458817 KIQ458765:KIQ458817 KSM458765:KSM458817 LCI458765:LCI458817 LME458765:LME458817 LWA458765:LWA458817 MFW458765:MFW458817 MPS458765:MPS458817 MZO458765:MZO458817 NJK458765:NJK458817 NTG458765:NTG458817 ODC458765:ODC458817 OMY458765:OMY458817 OWU458765:OWU458817 PGQ458765:PGQ458817 PQM458765:PQM458817 QAI458765:QAI458817 QKE458765:QKE458817 QUA458765:QUA458817 RDW458765:RDW458817 RNS458765:RNS458817 RXO458765:RXO458817 SHK458765:SHK458817 SRG458765:SRG458817 TBC458765:TBC458817 TKY458765:TKY458817 TUU458765:TUU458817 UEQ458765:UEQ458817 UOM458765:UOM458817 UYI458765:UYI458817 VIE458765:VIE458817 VSA458765:VSA458817 WBW458765:WBW458817 WLS458765:WLS458817 WVO458765:WVO458817 B524301:B524353 JC524301:JC524353 SY524301:SY524353 ACU524301:ACU524353 AMQ524301:AMQ524353 AWM524301:AWM524353 BGI524301:BGI524353 BQE524301:BQE524353 CAA524301:CAA524353 CJW524301:CJW524353 CTS524301:CTS524353 DDO524301:DDO524353 DNK524301:DNK524353 DXG524301:DXG524353 EHC524301:EHC524353 EQY524301:EQY524353 FAU524301:FAU524353 FKQ524301:FKQ524353 FUM524301:FUM524353 GEI524301:GEI524353 GOE524301:GOE524353 GYA524301:GYA524353 HHW524301:HHW524353 HRS524301:HRS524353 IBO524301:IBO524353 ILK524301:ILK524353 IVG524301:IVG524353 JFC524301:JFC524353 JOY524301:JOY524353 JYU524301:JYU524353 KIQ524301:KIQ524353 KSM524301:KSM524353 LCI524301:LCI524353 LME524301:LME524353 LWA524301:LWA524353 MFW524301:MFW524353 MPS524301:MPS524353 MZO524301:MZO524353 NJK524301:NJK524353 NTG524301:NTG524353 ODC524301:ODC524353 OMY524301:OMY524353 OWU524301:OWU524353 PGQ524301:PGQ524353 PQM524301:PQM524353 QAI524301:QAI524353 QKE524301:QKE524353 QUA524301:QUA524353 RDW524301:RDW524353 RNS524301:RNS524353 RXO524301:RXO524353 SHK524301:SHK524353 SRG524301:SRG524353 TBC524301:TBC524353 TKY524301:TKY524353 TUU524301:TUU524353 UEQ524301:UEQ524353 UOM524301:UOM524353 UYI524301:UYI524353 VIE524301:VIE524353 VSA524301:VSA524353 WBW524301:WBW524353 WLS524301:WLS524353 WVO524301:WVO524353 B589837:B589889 JC589837:JC589889 SY589837:SY589889 ACU589837:ACU589889 AMQ589837:AMQ589889 AWM589837:AWM589889 BGI589837:BGI589889 BQE589837:BQE589889 CAA589837:CAA589889 CJW589837:CJW589889 CTS589837:CTS589889 DDO589837:DDO589889 DNK589837:DNK589889 DXG589837:DXG589889 EHC589837:EHC589889 EQY589837:EQY589889 FAU589837:FAU589889 FKQ589837:FKQ589889 FUM589837:FUM589889 GEI589837:GEI589889 GOE589837:GOE589889 GYA589837:GYA589889 HHW589837:HHW589889 HRS589837:HRS589889 IBO589837:IBO589889 ILK589837:ILK589889 IVG589837:IVG589889 JFC589837:JFC589889 JOY589837:JOY589889 JYU589837:JYU589889 KIQ589837:KIQ589889 KSM589837:KSM589889 LCI589837:LCI589889 LME589837:LME589889 LWA589837:LWA589889 MFW589837:MFW589889 MPS589837:MPS589889 MZO589837:MZO589889 NJK589837:NJK589889 NTG589837:NTG589889 ODC589837:ODC589889 OMY589837:OMY589889 OWU589837:OWU589889 PGQ589837:PGQ589889 PQM589837:PQM589889 QAI589837:QAI589889 QKE589837:QKE589889 QUA589837:QUA589889 RDW589837:RDW589889 RNS589837:RNS589889 RXO589837:RXO589889 SHK589837:SHK589889 SRG589837:SRG589889 TBC589837:TBC589889 TKY589837:TKY589889 TUU589837:TUU589889 UEQ589837:UEQ589889 UOM589837:UOM589889 UYI589837:UYI589889 VIE589837:VIE589889 VSA589837:VSA589889 WBW589837:WBW589889 WLS589837:WLS589889 WVO589837:WVO589889 B655373:B655425 JC655373:JC655425 SY655373:SY655425 ACU655373:ACU655425 AMQ655373:AMQ655425 AWM655373:AWM655425 BGI655373:BGI655425 BQE655373:BQE655425 CAA655373:CAA655425 CJW655373:CJW655425 CTS655373:CTS655425 DDO655373:DDO655425 DNK655373:DNK655425 DXG655373:DXG655425 EHC655373:EHC655425 EQY655373:EQY655425 FAU655373:FAU655425 FKQ655373:FKQ655425 FUM655373:FUM655425 GEI655373:GEI655425 GOE655373:GOE655425 GYA655373:GYA655425 HHW655373:HHW655425 HRS655373:HRS655425 IBO655373:IBO655425 ILK655373:ILK655425 IVG655373:IVG655425 JFC655373:JFC655425 JOY655373:JOY655425 JYU655373:JYU655425 KIQ655373:KIQ655425 KSM655373:KSM655425 LCI655373:LCI655425 LME655373:LME655425 LWA655373:LWA655425 MFW655373:MFW655425 MPS655373:MPS655425 MZO655373:MZO655425 NJK655373:NJK655425 NTG655373:NTG655425 ODC655373:ODC655425 OMY655373:OMY655425 OWU655373:OWU655425 PGQ655373:PGQ655425 PQM655373:PQM655425 QAI655373:QAI655425 QKE655373:QKE655425 QUA655373:QUA655425 RDW655373:RDW655425 RNS655373:RNS655425 RXO655373:RXO655425 SHK655373:SHK655425 SRG655373:SRG655425 TBC655373:TBC655425 TKY655373:TKY655425 TUU655373:TUU655425 UEQ655373:UEQ655425 UOM655373:UOM655425 UYI655373:UYI655425 VIE655373:VIE655425 VSA655373:VSA655425 WBW655373:WBW655425 WLS655373:WLS655425 WVO655373:WVO655425 B720909:B720961 JC720909:JC720961 SY720909:SY720961 ACU720909:ACU720961 AMQ720909:AMQ720961 AWM720909:AWM720961 BGI720909:BGI720961 BQE720909:BQE720961 CAA720909:CAA720961 CJW720909:CJW720961 CTS720909:CTS720961 DDO720909:DDO720961 DNK720909:DNK720961 DXG720909:DXG720961 EHC720909:EHC720961 EQY720909:EQY720961 FAU720909:FAU720961 FKQ720909:FKQ720961 FUM720909:FUM720961 GEI720909:GEI720961 GOE720909:GOE720961 GYA720909:GYA720961 HHW720909:HHW720961 HRS720909:HRS720961 IBO720909:IBO720961 ILK720909:ILK720961 IVG720909:IVG720961 JFC720909:JFC720961 JOY720909:JOY720961 JYU720909:JYU720961 KIQ720909:KIQ720961 KSM720909:KSM720961 LCI720909:LCI720961 LME720909:LME720961 LWA720909:LWA720961 MFW720909:MFW720961 MPS720909:MPS720961 MZO720909:MZO720961 NJK720909:NJK720961 NTG720909:NTG720961 ODC720909:ODC720961 OMY720909:OMY720961 OWU720909:OWU720961 PGQ720909:PGQ720961 PQM720909:PQM720961 QAI720909:QAI720961 QKE720909:QKE720961 QUA720909:QUA720961 RDW720909:RDW720961 RNS720909:RNS720961 RXO720909:RXO720961 SHK720909:SHK720961 SRG720909:SRG720961 TBC720909:TBC720961 TKY720909:TKY720961 TUU720909:TUU720961 UEQ720909:UEQ720961 UOM720909:UOM720961 UYI720909:UYI720961 VIE720909:VIE720961 VSA720909:VSA720961 WBW720909:WBW720961 WLS720909:WLS720961 WVO720909:WVO720961 B786445:B786497 JC786445:JC786497 SY786445:SY786497 ACU786445:ACU786497 AMQ786445:AMQ786497 AWM786445:AWM786497 BGI786445:BGI786497 BQE786445:BQE786497 CAA786445:CAA786497 CJW786445:CJW786497 CTS786445:CTS786497 DDO786445:DDO786497 DNK786445:DNK786497 DXG786445:DXG786497 EHC786445:EHC786497 EQY786445:EQY786497 FAU786445:FAU786497 FKQ786445:FKQ786497 FUM786445:FUM786497 GEI786445:GEI786497 GOE786445:GOE786497 GYA786445:GYA786497 HHW786445:HHW786497 HRS786445:HRS786497 IBO786445:IBO786497 ILK786445:ILK786497 IVG786445:IVG786497 JFC786445:JFC786497 JOY786445:JOY786497 JYU786445:JYU786497 KIQ786445:KIQ786497 KSM786445:KSM786497 LCI786445:LCI786497 LME786445:LME786497 LWA786445:LWA786497 MFW786445:MFW786497 MPS786445:MPS786497 MZO786445:MZO786497 NJK786445:NJK786497 NTG786445:NTG786497 ODC786445:ODC786497 OMY786445:OMY786497 OWU786445:OWU786497 PGQ786445:PGQ786497 PQM786445:PQM786497 QAI786445:QAI786497 QKE786445:QKE786497 QUA786445:QUA786497 RDW786445:RDW786497 RNS786445:RNS786497 RXO786445:RXO786497 SHK786445:SHK786497 SRG786445:SRG786497 TBC786445:TBC786497 TKY786445:TKY786497 TUU786445:TUU786497 UEQ786445:UEQ786497 UOM786445:UOM786497 UYI786445:UYI786497 VIE786445:VIE786497 VSA786445:VSA786497 WBW786445:WBW786497 WLS786445:WLS786497 WVO786445:WVO786497 B851981:B852033 JC851981:JC852033 SY851981:SY852033 ACU851981:ACU852033 AMQ851981:AMQ852033 AWM851981:AWM852033 BGI851981:BGI852033 BQE851981:BQE852033 CAA851981:CAA852033 CJW851981:CJW852033 CTS851981:CTS852033 DDO851981:DDO852033 DNK851981:DNK852033 DXG851981:DXG852033 EHC851981:EHC852033 EQY851981:EQY852033 FAU851981:FAU852033 FKQ851981:FKQ852033 FUM851981:FUM852033 GEI851981:GEI852033 GOE851981:GOE852033 GYA851981:GYA852033 HHW851981:HHW852033 HRS851981:HRS852033 IBO851981:IBO852033 ILK851981:ILK852033 IVG851981:IVG852033 JFC851981:JFC852033 JOY851981:JOY852033 JYU851981:JYU852033 KIQ851981:KIQ852033 KSM851981:KSM852033 LCI851981:LCI852033 LME851981:LME852033 LWA851981:LWA852033 MFW851981:MFW852033 MPS851981:MPS852033 MZO851981:MZO852033 NJK851981:NJK852033 NTG851981:NTG852033 ODC851981:ODC852033 OMY851981:OMY852033 OWU851981:OWU852033 PGQ851981:PGQ852033 PQM851981:PQM852033 QAI851981:QAI852033 QKE851981:QKE852033 QUA851981:QUA852033 RDW851981:RDW852033 RNS851981:RNS852033 RXO851981:RXO852033 SHK851981:SHK852033 SRG851981:SRG852033 TBC851981:TBC852033 TKY851981:TKY852033 TUU851981:TUU852033 UEQ851981:UEQ852033 UOM851981:UOM852033 UYI851981:UYI852033 VIE851981:VIE852033 VSA851981:VSA852033 WBW851981:WBW852033 WLS851981:WLS852033 WVO851981:WVO852033 B917517:B917569 JC917517:JC917569 SY917517:SY917569 ACU917517:ACU917569 AMQ917517:AMQ917569 AWM917517:AWM917569 BGI917517:BGI917569 BQE917517:BQE917569 CAA917517:CAA917569 CJW917517:CJW917569 CTS917517:CTS917569 DDO917517:DDO917569 DNK917517:DNK917569 DXG917517:DXG917569 EHC917517:EHC917569 EQY917517:EQY917569 FAU917517:FAU917569 FKQ917517:FKQ917569 FUM917517:FUM917569 GEI917517:GEI917569 GOE917517:GOE917569 GYA917517:GYA917569 HHW917517:HHW917569 HRS917517:HRS917569 IBO917517:IBO917569 ILK917517:ILK917569 IVG917517:IVG917569 JFC917517:JFC917569 JOY917517:JOY917569 JYU917517:JYU917569 KIQ917517:KIQ917569 KSM917517:KSM917569 LCI917517:LCI917569 LME917517:LME917569 LWA917517:LWA917569 MFW917517:MFW917569 MPS917517:MPS917569 MZO917517:MZO917569 NJK917517:NJK917569 NTG917517:NTG917569 ODC917517:ODC917569 OMY917517:OMY917569 OWU917517:OWU917569 PGQ917517:PGQ917569 PQM917517:PQM917569 QAI917517:QAI917569 QKE917517:QKE917569 QUA917517:QUA917569 RDW917517:RDW917569 RNS917517:RNS917569 RXO917517:RXO917569 SHK917517:SHK917569 SRG917517:SRG917569 TBC917517:TBC917569 TKY917517:TKY917569 TUU917517:TUU917569 UEQ917517:UEQ917569 UOM917517:UOM917569 UYI917517:UYI917569 VIE917517:VIE917569 VSA917517:VSA917569 WBW917517:WBW917569 WLS917517:WLS917569 WVO917517:WVO917569 B983053:B983105 JC983053:JC983105 SY983053:SY983105 ACU983053:ACU983105 AMQ983053:AMQ983105 AWM983053:AWM983105 BGI983053:BGI983105 BQE983053:BQE983105 CAA983053:CAA983105 CJW983053:CJW983105 CTS983053:CTS983105 DDO983053:DDO983105 DNK983053:DNK983105 DXG983053:DXG983105 EHC983053:EHC983105 EQY983053:EQY983105 FAU983053:FAU983105 FKQ983053:FKQ983105 FUM983053:FUM983105 GEI983053:GEI983105 GOE983053:GOE983105 GYA983053:GYA983105 HHW983053:HHW983105 HRS983053:HRS983105 IBO983053:IBO983105 ILK983053:ILK983105 IVG983053:IVG983105 JFC983053:JFC983105 JOY983053:JOY983105 JYU983053:JYU983105 KIQ983053:KIQ983105 KSM983053:KSM983105 LCI983053:LCI983105 LME983053:LME983105 LWA983053:LWA983105 MFW983053:MFW983105 MPS983053:MPS983105 MZO983053:MZO983105 NJK983053:NJK983105 NTG983053:NTG983105 ODC983053:ODC983105 OMY983053:OMY983105 OWU983053:OWU983105 PGQ983053:PGQ983105 PQM983053:PQM983105 QAI983053:QAI983105 QKE983053:QKE983105 QUA983053:QUA983105 RDW983053:RDW983105 RNS983053:RNS983105 RXO983053:RXO983105 SHK983053:SHK983105 SRG983053:SRG983105 TBC983053:TBC983105 TKY983053:TKY983105 TUU983053:TUU983105 UEQ983053:UEQ983105 UOM983053:UOM983105 UYI983053:UYI983105 VIE983053:VIE983105 VSA983053:VSA983105 WBW983053:WBW983105 WLS983053:WLS983105 WVO983053:WVO983105"/>
  </dataValidations>
  <pageMargins left="0.59055118110236227" right="0" top="0" bottom="0" header="0.31496062992125984" footer="0.31496062992125984"/>
  <pageSetup paperSize="9" scale="4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11"/>
  <sheetViews>
    <sheetView view="pageBreakPreview" zoomScale="70" zoomScaleNormal="100" zoomScaleSheetLayoutView="70" workbookViewId="0">
      <selection activeCell="Q10" sqref="Q10"/>
    </sheetView>
  </sheetViews>
  <sheetFormatPr defaultRowHeight="15.75" outlineLevelRow="1"/>
  <cols>
    <col min="1" max="1" width="5.7109375" style="109" customWidth="1"/>
    <col min="2" max="2" width="60.85546875" style="110" customWidth="1"/>
    <col min="3" max="5" width="13.28515625" style="89" customWidth="1"/>
    <col min="6" max="7" width="13.140625" style="89" customWidth="1"/>
    <col min="8" max="8" width="11.7109375" style="89" customWidth="1"/>
    <col min="9" max="16" width="11.5703125" style="89" customWidth="1"/>
    <col min="17" max="17" width="13.5703125" style="89" customWidth="1"/>
    <col min="18" max="18" width="9.85546875" style="89" customWidth="1"/>
    <col min="19" max="19" width="11.42578125" style="89" customWidth="1"/>
    <col min="20" max="20" width="9.140625" style="89" bestFit="1" customWidth="1"/>
    <col min="21" max="21" width="10.5703125" style="89" customWidth="1"/>
    <col min="22" max="264" width="9.140625" style="89"/>
    <col min="265" max="265" width="5.7109375" style="89" customWidth="1"/>
    <col min="266" max="266" width="60.85546875" style="89" customWidth="1"/>
    <col min="267" max="267" width="12.28515625" style="89" customWidth="1"/>
    <col min="268" max="269" width="11.28515625" style="89" customWidth="1"/>
    <col min="270" max="271" width="14" style="89" customWidth="1"/>
    <col min="272" max="272" width="21.85546875" style="89" customWidth="1"/>
    <col min="273" max="273" width="27.28515625" style="89" customWidth="1"/>
    <col min="274" max="274" width="24" style="89" customWidth="1"/>
    <col min="275" max="520" width="9.140625" style="89"/>
    <col min="521" max="521" width="5.7109375" style="89" customWidth="1"/>
    <col min="522" max="522" width="60.85546875" style="89" customWidth="1"/>
    <col min="523" max="523" width="12.28515625" style="89" customWidth="1"/>
    <col min="524" max="525" width="11.28515625" style="89" customWidth="1"/>
    <col min="526" max="527" width="14" style="89" customWidth="1"/>
    <col min="528" max="528" width="21.85546875" style="89" customWidth="1"/>
    <col min="529" max="529" width="27.28515625" style="89" customWidth="1"/>
    <col min="530" max="530" width="24" style="89" customWidth="1"/>
    <col min="531" max="776" width="9.140625" style="89"/>
    <col min="777" max="777" width="5.7109375" style="89" customWidth="1"/>
    <col min="778" max="778" width="60.85546875" style="89" customWidth="1"/>
    <col min="779" max="779" width="12.28515625" style="89" customWidth="1"/>
    <col min="780" max="781" width="11.28515625" style="89" customWidth="1"/>
    <col min="782" max="783" width="14" style="89" customWidth="1"/>
    <col min="784" max="784" width="21.85546875" style="89" customWidth="1"/>
    <col min="785" max="785" width="27.28515625" style="89" customWidth="1"/>
    <col min="786" max="786" width="24" style="89" customWidth="1"/>
    <col min="787" max="1032" width="9.140625" style="89"/>
    <col min="1033" max="1033" width="5.7109375" style="89" customWidth="1"/>
    <col min="1034" max="1034" width="60.85546875" style="89" customWidth="1"/>
    <col min="1035" max="1035" width="12.28515625" style="89" customWidth="1"/>
    <col min="1036" max="1037" width="11.28515625" style="89" customWidth="1"/>
    <col min="1038" max="1039" width="14" style="89" customWidth="1"/>
    <col min="1040" max="1040" width="21.85546875" style="89" customWidth="1"/>
    <col min="1041" max="1041" width="27.28515625" style="89" customWidth="1"/>
    <col min="1042" max="1042" width="24" style="89" customWidth="1"/>
    <col min="1043" max="1288" width="9.140625" style="89"/>
    <col min="1289" max="1289" width="5.7109375" style="89" customWidth="1"/>
    <col min="1290" max="1290" width="60.85546875" style="89" customWidth="1"/>
    <col min="1291" max="1291" width="12.28515625" style="89" customWidth="1"/>
    <col min="1292" max="1293" width="11.28515625" style="89" customWidth="1"/>
    <col min="1294" max="1295" width="14" style="89" customWidth="1"/>
    <col min="1296" max="1296" width="21.85546875" style="89" customWidth="1"/>
    <col min="1297" max="1297" width="27.28515625" style="89" customWidth="1"/>
    <col min="1298" max="1298" width="24" style="89" customWidth="1"/>
    <col min="1299" max="1544" width="9.140625" style="89"/>
    <col min="1545" max="1545" width="5.7109375" style="89" customWidth="1"/>
    <col min="1546" max="1546" width="60.85546875" style="89" customWidth="1"/>
    <col min="1547" max="1547" width="12.28515625" style="89" customWidth="1"/>
    <col min="1548" max="1549" width="11.28515625" style="89" customWidth="1"/>
    <col min="1550" max="1551" width="14" style="89" customWidth="1"/>
    <col min="1552" max="1552" width="21.85546875" style="89" customWidth="1"/>
    <col min="1553" max="1553" width="27.28515625" style="89" customWidth="1"/>
    <col min="1554" max="1554" width="24" style="89" customWidth="1"/>
    <col min="1555" max="1800" width="9.140625" style="89"/>
    <col min="1801" max="1801" width="5.7109375" style="89" customWidth="1"/>
    <col min="1802" max="1802" width="60.85546875" style="89" customWidth="1"/>
    <col min="1803" max="1803" width="12.28515625" style="89" customWidth="1"/>
    <col min="1804" max="1805" width="11.28515625" style="89" customWidth="1"/>
    <col min="1806" max="1807" width="14" style="89" customWidth="1"/>
    <col min="1808" max="1808" width="21.85546875" style="89" customWidth="1"/>
    <col min="1809" max="1809" width="27.28515625" style="89" customWidth="1"/>
    <col min="1810" max="1810" width="24" style="89" customWidth="1"/>
    <col min="1811" max="2056" width="9.140625" style="89"/>
    <col min="2057" max="2057" width="5.7109375" style="89" customWidth="1"/>
    <col min="2058" max="2058" width="60.85546875" style="89" customWidth="1"/>
    <col min="2059" max="2059" width="12.28515625" style="89" customWidth="1"/>
    <col min="2060" max="2061" width="11.28515625" style="89" customWidth="1"/>
    <col min="2062" max="2063" width="14" style="89" customWidth="1"/>
    <col min="2064" max="2064" width="21.85546875" style="89" customWidth="1"/>
    <col min="2065" max="2065" width="27.28515625" style="89" customWidth="1"/>
    <col min="2066" max="2066" width="24" style="89" customWidth="1"/>
    <col min="2067" max="2312" width="9.140625" style="89"/>
    <col min="2313" max="2313" width="5.7109375" style="89" customWidth="1"/>
    <col min="2314" max="2314" width="60.85546875" style="89" customWidth="1"/>
    <col min="2315" max="2315" width="12.28515625" style="89" customWidth="1"/>
    <col min="2316" max="2317" width="11.28515625" style="89" customWidth="1"/>
    <col min="2318" max="2319" width="14" style="89" customWidth="1"/>
    <col min="2320" max="2320" width="21.85546875" style="89" customWidth="1"/>
    <col min="2321" max="2321" width="27.28515625" style="89" customWidth="1"/>
    <col min="2322" max="2322" width="24" style="89" customWidth="1"/>
    <col min="2323" max="2568" width="9.140625" style="89"/>
    <col min="2569" max="2569" width="5.7109375" style="89" customWidth="1"/>
    <col min="2570" max="2570" width="60.85546875" style="89" customWidth="1"/>
    <col min="2571" max="2571" width="12.28515625" style="89" customWidth="1"/>
    <col min="2572" max="2573" width="11.28515625" style="89" customWidth="1"/>
    <col min="2574" max="2575" width="14" style="89" customWidth="1"/>
    <col min="2576" max="2576" width="21.85546875" style="89" customWidth="1"/>
    <col min="2577" max="2577" width="27.28515625" style="89" customWidth="1"/>
    <col min="2578" max="2578" width="24" style="89" customWidth="1"/>
    <col min="2579" max="2824" width="9.140625" style="89"/>
    <col min="2825" max="2825" width="5.7109375" style="89" customWidth="1"/>
    <col min="2826" max="2826" width="60.85546875" style="89" customWidth="1"/>
    <col min="2827" max="2827" width="12.28515625" style="89" customWidth="1"/>
    <col min="2828" max="2829" width="11.28515625" style="89" customWidth="1"/>
    <col min="2830" max="2831" width="14" style="89" customWidth="1"/>
    <col min="2832" max="2832" width="21.85546875" style="89" customWidth="1"/>
    <col min="2833" max="2833" width="27.28515625" style="89" customWidth="1"/>
    <col min="2834" max="2834" width="24" style="89" customWidth="1"/>
    <col min="2835" max="3080" width="9.140625" style="89"/>
    <col min="3081" max="3081" width="5.7109375" style="89" customWidth="1"/>
    <col min="3082" max="3082" width="60.85546875" style="89" customWidth="1"/>
    <col min="3083" max="3083" width="12.28515625" style="89" customWidth="1"/>
    <col min="3084" max="3085" width="11.28515625" style="89" customWidth="1"/>
    <col min="3086" max="3087" width="14" style="89" customWidth="1"/>
    <col min="3088" max="3088" width="21.85546875" style="89" customWidth="1"/>
    <col min="3089" max="3089" width="27.28515625" style="89" customWidth="1"/>
    <col min="3090" max="3090" width="24" style="89" customWidth="1"/>
    <col min="3091" max="3336" width="9.140625" style="89"/>
    <col min="3337" max="3337" width="5.7109375" style="89" customWidth="1"/>
    <col min="3338" max="3338" width="60.85546875" style="89" customWidth="1"/>
    <col min="3339" max="3339" width="12.28515625" style="89" customWidth="1"/>
    <col min="3340" max="3341" width="11.28515625" style="89" customWidth="1"/>
    <col min="3342" max="3343" width="14" style="89" customWidth="1"/>
    <col min="3344" max="3344" width="21.85546875" style="89" customWidth="1"/>
    <col min="3345" max="3345" width="27.28515625" style="89" customWidth="1"/>
    <col min="3346" max="3346" width="24" style="89" customWidth="1"/>
    <col min="3347" max="3592" width="9.140625" style="89"/>
    <col min="3593" max="3593" width="5.7109375" style="89" customWidth="1"/>
    <col min="3594" max="3594" width="60.85546875" style="89" customWidth="1"/>
    <col min="3595" max="3595" width="12.28515625" style="89" customWidth="1"/>
    <col min="3596" max="3597" width="11.28515625" style="89" customWidth="1"/>
    <col min="3598" max="3599" width="14" style="89" customWidth="1"/>
    <col min="3600" max="3600" width="21.85546875" style="89" customWidth="1"/>
    <col min="3601" max="3601" width="27.28515625" style="89" customWidth="1"/>
    <col min="3602" max="3602" width="24" style="89" customWidth="1"/>
    <col min="3603" max="3848" width="9.140625" style="89"/>
    <col min="3849" max="3849" width="5.7109375" style="89" customWidth="1"/>
    <col min="3850" max="3850" width="60.85546875" style="89" customWidth="1"/>
    <col min="3851" max="3851" width="12.28515625" style="89" customWidth="1"/>
    <col min="3852" max="3853" width="11.28515625" style="89" customWidth="1"/>
    <col min="3854" max="3855" width="14" style="89" customWidth="1"/>
    <col min="3856" max="3856" width="21.85546875" style="89" customWidth="1"/>
    <col min="3857" max="3857" width="27.28515625" style="89" customWidth="1"/>
    <col min="3858" max="3858" width="24" style="89" customWidth="1"/>
    <col min="3859" max="4104" width="9.140625" style="89"/>
    <col min="4105" max="4105" width="5.7109375" style="89" customWidth="1"/>
    <col min="4106" max="4106" width="60.85546875" style="89" customWidth="1"/>
    <col min="4107" max="4107" width="12.28515625" style="89" customWidth="1"/>
    <col min="4108" max="4109" width="11.28515625" style="89" customWidth="1"/>
    <col min="4110" max="4111" width="14" style="89" customWidth="1"/>
    <col min="4112" max="4112" width="21.85546875" style="89" customWidth="1"/>
    <col min="4113" max="4113" width="27.28515625" style="89" customWidth="1"/>
    <col min="4114" max="4114" width="24" style="89" customWidth="1"/>
    <col min="4115" max="4360" width="9.140625" style="89"/>
    <col min="4361" max="4361" width="5.7109375" style="89" customWidth="1"/>
    <col min="4362" max="4362" width="60.85546875" style="89" customWidth="1"/>
    <col min="4363" max="4363" width="12.28515625" style="89" customWidth="1"/>
    <col min="4364" max="4365" width="11.28515625" style="89" customWidth="1"/>
    <col min="4366" max="4367" width="14" style="89" customWidth="1"/>
    <col min="4368" max="4368" width="21.85546875" style="89" customWidth="1"/>
    <col min="4369" max="4369" width="27.28515625" style="89" customWidth="1"/>
    <col min="4370" max="4370" width="24" style="89" customWidth="1"/>
    <col min="4371" max="4616" width="9.140625" style="89"/>
    <col min="4617" max="4617" width="5.7109375" style="89" customWidth="1"/>
    <col min="4618" max="4618" width="60.85546875" style="89" customWidth="1"/>
    <col min="4619" max="4619" width="12.28515625" style="89" customWidth="1"/>
    <col min="4620" max="4621" width="11.28515625" style="89" customWidth="1"/>
    <col min="4622" max="4623" width="14" style="89" customWidth="1"/>
    <col min="4624" max="4624" width="21.85546875" style="89" customWidth="1"/>
    <col min="4625" max="4625" width="27.28515625" style="89" customWidth="1"/>
    <col min="4626" max="4626" width="24" style="89" customWidth="1"/>
    <col min="4627" max="4872" width="9.140625" style="89"/>
    <col min="4873" max="4873" width="5.7109375" style="89" customWidth="1"/>
    <col min="4874" max="4874" width="60.85546875" style="89" customWidth="1"/>
    <col min="4875" max="4875" width="12.28515625" style="89" customWidth="1"/>
    <col min="4876" max="4877" width="11.28515625" style="89" customWidth="1"/>
    <col min="4878" max="4879" width="14" style="89" customWidth="1"/>
    <col min="4880" max="4880" width="21.85546875" style="89" customWidth="1"/>
    <col min="4881" max="4881" width="27.28515625" style="89" customWidth="1"/>
    <col min="4882" max="4882" width="24" style="89" customWidth="1"/>
    <col min="4883" max="5128" width="9.140625" style="89"/>
    <col min="5129" max="5129" width="5.7109375" style="89" customWidth="1"/>
    <col min="5130" max="5130" width="60.85546875" style="89" customWidth="1"/>
    <col min="5131" max="5131" width="12.28515625" style="89" customWidth="1"/>
    <col min="5132" max="5133" width="11.28515625" style="89" customWidth="1"/>
    <col min="5134" max="5135" width="14" style="89" customWidth="1"/>
    <col min="5136" max="5136" width="21.85546875" style="89" customWidth="1"/>
    <col min="5137" max="5137" width="27.28515625" style="89" customWidth="1"/>
    <col min="5138" max="5138" width="24" style="89" customWidth="1"/>
    <col min="5139" max="5384" width="9.140625" style="89"/>
    <col min="5385" max="5385" width="5.7109375" style="89" customWidth="1"/>
    <col min="5386" max="5386" width="60.85546875" style="89" customWidth="1"/>
    <col min="5387" max="5387" width="12.28515625" style="89" customWidth="1"/>
    <col min="5388" max="5389" width="11.28515625" style="89" customWidth="1"/>
    <col min="5390" max="5391" width="14" style="89" customWidth="1"/>
    <col min="5392" max="5392" width="21.85546875" style="89" customWidth="1"/>
    <col min="5393" max="5393" width="27.28515625" style="89" customWidth="1"/>
    <col min="5394" max="5394" width="24" style="89" customWidth="1"/>
    <col min="5395" max="5640" width="9.140625" style="89"/>
    <col min="5641" max="5641" width="5.7109375" style="89" customWidth="1"/>
    <col min="5642" max="5642" width="60.85546875" style="89" customWidth="1"/>
    <col min="5643" max="5643" width="12.28515625" style="89" customWidth="1"/>
    <col min="5644" max="5645" width="11.28515625" style="89" customWidth="1"/>
    <col min="5646" max="5647" width="14" style="89" customWidth="1"/>
    <col min="5648" max="5648" width="21.85546875" style="89" customWidth="1"/>
    <col min="5649" max="5649" width="27.28515625" style="89" customWidth="1"/>
    <col min="5650" max="5650" width="24" style="89" customWidth="1"/>
    <col min="5651" max="5896" width="9.140625" style="89"/>
    <col min="5897" max="5897" width="5.7109375" style="89" customWidth="1"/>
    <col min="5898" max="5898" width="60.85546875" style="89" customWidth="1"/>
    <col min="5899" max="5899" width="12.28515625" style="89" customWidth="1"/>
    <col min="5900" max="5901" width="11.28515625" style="89" customWidth="1"/>
    <col min="5902" max="5903" width="14" style="89" customWidth="1"/>
    <col min="5904" max="5904" width="21.85546875" style="89" customWidth="1"/>
    <col min="5905" max="5905" width="27.28515625" style="89" customWidth="1"/>
    <col min="5906" max="5906" width="24" style="89" customWidth="1"/>
    <col min="5907" max="6152" width="9.140625" style="89"/>
    <col min="6153" max="6153" width="5.7109375" style="89" customWidth="1"/>
    <col min="6154" max="6154" width="60.85546875" style="89" customWidth="1"/>
    <col min="6155" max="6155" width="12.28515625" style="89" customWidth="1"/>
    <col min="6156" max="6157" width="11.28515625" style="89" customWidth="1"/>
    <col min="6158" max="6159" width="14" style="89" customWidth="1"/>
    <col min="6160" max="6160" width="21.85546875" style="89" customWidth="1"/>
    <col min="6161" max="6161" width="27.28515625" style="89" customWidth="1"/>
    <col min="6162" max="6162" width="24" style="89" customWidth="1"/>
    <col min="6163" max="6408" width="9.140625" style="89"/>
    <col min="6409" max="6409" width="5.7109375" style="89" customWidth="1"/>
    <col min="6410" max="6410" width="60.85546875" style="89" customWidth="1"/>
    <col min="6411" max="6411" width="12.28515625" style="89" customWidth="1"/>
    <col min="6412" max="6413" width="11.28515625" style="89" customWidth="1"/>
    <col min="6414" max="6415" width="14" style="89" customWidth="1"/>
    <col min="6416" max="6416" width="21.85546875" style="89" customWidth="1"/>
    <col min="6417" max="6417" width="27.28515625" style="89" customWidth="1"/>
    <col min="6418" max="6418" width="24" style="89" customWidth="1"/>
    <col min="6419" max="6664" width="9.140625" style="89"/>
    <col min="6665" max="6665" width="5.7109375" style="89" customWidth="1"/>
    <col min="6666" max="6666" width="60.85546875" style="89" customWidth="1"/>
    <col min="6667" max="6667" width="12.28515625" style="89" customWidth="1"/>
    <col min="6668" max="6669" width="11.28515625" style="89" customWidth="1"/>
    <col min="6670" max="6671" width="14" style="89" customWidth="1"/>
    <col min="6672" max="6672" width="21.85546875" style="89" customWidth="1"/>
    <col min="6673" max="6673" width="27.28515625" style="89" customWidth="1"/>
    <col min="6674" max="6674" width="24" style="89" customWidth="1"/>
    <col min="6675" max="6920" width="9.140625" style="89"/>
    <col min="6921" max="6921" width="5.7109375" style="89" customWidth="1"/>
    <col min="6922" max="6922" width="60.85546875" style="89" customWidth="1"/>
    <col min="6923" max="6923" width="12.28515625" style="89" customWidth="1"/>
    <col min="6924" max="6925" width="11.28515625" style="89" customWidth="1"/>
    <col min="6926" max="6927" width="14" style="89" customWidth="1"/>
    <col min="6928" max="6928" width="21.85546875" style="89" customWidth="1"/>
    <col min="6929" max="6929" width="27.28515625" style="89" customWidth="1"/>
    <col min="6930" max="6930" width="24" style="89" customWidth="1"/>
    <col min="6931" max="7176" width="9.140625" style="89"/>
    <col min="7177" max="7177" width="5.7109375" style="89" customWidth="1"/>
    <col min="7178" max="7178" width="60.85546875" style="89" customWidth="1"/>
    <col min="7179" max="7179" width="12.28515625" style="89" customWidth="1"/>
    <col min="7180" max="7181" width="11.28515625" style="89" customWidth="1"/>
    <col min="7182" max="7183" width="14" style="89" customWidth="1"/>
    <col min="7184" max="7184" width="21.85546875" style="89" customWidth="1"/>
    <col min="7185" max="7185" width="27.28515625" style="89" customWidth="1"/>
    <col min="7186" max="7186" width="24" style="89" customWidth="1"/>
    <col min="7187" max="7432" width="9.140625" style="89"/>
    <col min="7433" max="7433" width="5.7109375" style="89" customWidth="1"/>
    <col min="7434" max="7434" width="60.85546875" style="89" customWidth="1"/>
    <col min="7435" max="7435" width="12.28515625" style="89" customWidth="1"/>
    <col min="7436" max="7437" width="11.28515625" style="89" customWidth="1"/>
    <col min="7438" max="7439" width="14" style="89" customWidth="1"/>
    <col min="7440" max="7440" width="21.85546875" style="89" customWidth="1"/>
    <col min="7441" max="7441" width="27.28515625" style="89" customWidth="1"/>
    <col min="7442" max="7442" width="24" style="89" customWidth="1"/>
    <col min="7443" max="7688" width="9.140625" style="89"/>
    <col min="7689" max="7689" width="5.7109375" style="89" customWidth="1"/>
    <col min="7690" max="7690" width="60.85546875" style="89" customWidth="1"/>
    <col min="7691" max="7691" width="12.28515625" style="89" customWidth="1"/>
    <col min="7692" max="7693" width="11.28515625" style="89" customWidth="1"/>
    <col min="7694" max="7695" width="14" style="89" customWidth="1"/>
    <col min="7696" max="7696" width="21.85546875" style="89" customWidth="1"/>
    <col min="7697" max="7697" width="27.28515625" style="89" customWidth="1"/>
    <col min="7698" max="7698" width="24" style="89" customWidth="1"/>
    <col min="7699" max="7944" width="9.140625" style="89"/>
    <col min="7945" max="7945" width="5.7109375" style="89" customWidth="1"/>
    <col min="7946" max="7946" width="60.85546875" style="89" customWidth="1"/>
    <col min="7947" max="7947" width="12.28515625" style="89" customWidth="1"/>
    <col min="7948" max="7949" width="11.28515625" style="89" customWidth="1"/>
    <col min="7950" max="7951" width="14" style="89" customWidth="1"/>
    <col min="7952" max="7952" width="21.85546875" style="89" customWidth="1"/>
    <col min="7953" max="7953" width="27.28515625" style="89" customWidth="1"/>
    <col min="7954" max="7954" width="24" style="89" customWidth="1"/>
    <col min="7955" max="8200" width="9.140625" style="89"/>
    <col min="8201" max="8201" width="5.7109375" style="89" customWidth="1"/>
    <col min="8202" max="8202" width="60.85546875" style="89" customWidth="1"/>
    <col min="8203" max="8203" width="12.28515625" style="89" customWidth="1"/>
    <col min="8204" max="8205" width="11.28515625" style="89" customWidth="1"/>
    <col min="8206" max="8207" width="14" style="89" customWidth="1"/>
    <col min="8208" max="8208" width="21.85546875" style="89" customWidth="1"/>
    <col min="8209" max="8209" width="27.28515625" style="89" customWidth="1"/>
    <col min="8210" max="8210" width="24" style="89" customWidth="1"/>
    <col min="8211" max="8456" width="9.140625" style="89"/>
    <col min="8457" max="8457" width="5.7109375" style="89" customWidth="1"/>
    <col min="8458" max="8458" width="60.85546875" style="89" customWidth="1"/>
    <col min="8459" max="8459" width="12.28515625" style="89" customWidth="1"/>
    <col min="8460" max="8461" width="11.28515625" style="89" customWidth="1"/>
    <col min="8462" max="8463" width="14" style="89" customWidth="1"/>
    <col min="8464" max="8464" width="21.85546875" style="89" customWidth="1"/>
    <col min="8465" max="8465" width="27.28515625" style="89" customWidth="1"/>
    <col min="8466" max="8466" width="24" style="89" customWidth="1"/>
    <col min="8467" max="8712" width="9.140625" style="89"/>
    <col min="8713" max="8713" width="5.7109375" style="89" customWidth="1"/>
    <col min="8714" max="8714" width="60.85546875" style="89" customWidth="1"/>
    <col min="8715" max="8715" width="12.28515625" style="89" customWidth="1"/>
    <col min="8716" max="8717" width="11.28515625" style="89" customWidth="1"/>
    <col min="8718" max="8719" width="14" style="89" customWidth="1"/>
    <col min="8720" max="8720" width="21.85546875" style="89" customWidth="1"/>
    <col min="8721" max="8721" width="27.28515625" style="89" customWidth="1"/>
    <col min="8722" max="8722" width="24" style="89" customWidth="1"/>
    <col min="8723" max="8968" width="9.140625" style="89"/>
    <col min="8969" max="8969" width="5.7109375" style="89" customWidth="1"/>
    <col min="8970" max="8970" width="60.85546875" style="89" customWidth="1"/>
    <col min="8971" max="8971" width="12.28515625" style="89" customWidth="1"/>
    <col min="8972" max="8973" width="11.28515625" style="89" customWidth="1"/>
    <col min="8974" max="8975" width="14" style="89" customWidth="1"/>
    <col min="8976" max="8976" width="21.85546875" style="89" customWidth="1"/>
    <col min="8977" max="8977" width="27.28515625" style="89" customWidth="1"/>
    <col min="8978" max="8978" width="24" style="89" customWidth="1"/>
    <col min="8979" max="9224" width="9.140625" style="89"/>
    <col min="9225" max="9225" width="5.7109375" style="89" customWidth="1"/>
    <col min="9226" max="9226" width="60.85546875" style="89" customWidth="1"/>
    <col min="9227" max="9227" width="12.28515625" style="89" customWidth="1"/>
    <col min="9228" max="9229" width="11.28515625" style="89" customWidth="1"/>
    <col min="9230" max="9231" width="14" style="89" customWidth="1"/>
    <col min="9232" max="9232" width="21.85546875" style="89" customWidth="1"/>
    <col min="9233" max="9233" width="27.28515625" style="89" customWidth="1"/>
    <col min="9234" max="9234" width="24" style="89" customWidth="1"/>
    <col min="9235" max="9480" width="9.140625" style="89"/>
    <col min="9481" max="9481" width="5.7109375" style="89" customWidth="1"/>
    <col min="9482" max="9482" width="60.85546875" style="89" customWidth="1"/>
    <col min="9483" max="9483" width="12.28515625" style="89" customWidth="1"/>
    <col min="9484" max="9485" width="11.28515625" style="89" customWidth="1"/>
    <col min="9486" max="9487" width="14" style="89" customWidth="1"/>
    <col min="9488" max="9488" width="21.85546875" style="89" customWidth="1"/>
    <col min="9489" max="9489" width="27.28515625" style="89" customWidth="1"/>
    <col min="9490" max="9490" width="24" style="89" customWidth="1"/>
    <col min="9491" max="9736" width="9.140625" style="89"/>
    <col min="9737" max="9737" width="5.7109375" style="89" customWidth="1"/>
    <col min="9738" max="9738" width="60.85546875" style="89" customWidth="1"/>
    <col min="9739" max="9739" width="12.28515625" style="89" customWidth="1"/>
    <col min="9740" max="9741" width="11.28515625" style="89" customWidth="1"/>
    <col min="9742" max="9743" width="14" style="89" customWidth="1"/>
    <col min="9744" max="9744" width="21.85546875" style="89" customWidth="1"/>
    <col min="9745" max="9745" width="27.28515625" style="89" customWidth="1"/>
    <col min="9746" max="9746" width="24" style="89" customWidth="1"/>
    <col min="9747" max="9992" width="9.140625" style="89"/>
    <col min="9993" max="9993" width="5.7109375" style="89" customWidth="1"/>
    <col min="9994" max="9994" width="60.85546875" style="89" customWidth="1"/>
    <col min="9995" max="9995" width="12.28515625" style="89" customWidth="1"/>
    <col min="9996" max="9997" width="11.28515625" style="89" customWidth="1"/>
    <col min="9998" max="9999" width="14" style="89" customWidth="1"/>
    <col min="10000" max="10000" width="21.85546875" style="89" customWidth="1"/>
    <col min="10001" max="10001" width="27.28515625" style="89" customWidth="1"/>
    <col min="10002" max="10002" width="24" style="89" customWidth="1"/>
    <col min="10003" max="10248" width="9.140625" style="89"/>
    <col min="10249" max="10249" width="5.7109375" style="89" customWidth="1"/>
    <col min="10250" max="10250" width="60.85546875" style="89" customWidth="1"/>
    <col min="10251" max="10251" width="12.28515625" style="89" customWidth="1"/>
    <col min="10252" max="10253" width="11.28515625" style="89" customWidth="1"/>
    <col min="10254" max="10255" width="14" style="89" customWidth="1"/>
    <col min="10256" max="10256" width="21.85546875" style="89" customWidth="1"/>
    <col min="10257" max="10257" width="27.28515625" style="89" customWidth="1"/>
    <col min="10258" max="10258" width="24" style="89" customWidth="1"/>
    <col min="10259" max="10504" width="9.140625" style="89"/>
    <col min="10505" max="10505" width="5.7109375" style="89" customWidth="1"/>
    <col min="10506" max="10506" width="60.85546875" style="89" customWidth="1"/>
    <col min="10507" max="10507" width="12.28515625" style="89" customWidth="1"/>
    <col min="10508" max="10509" width="11.28515625" style="89" customWidth="1"/>
    <col min="10510" max="10511" width="14" style="89" customWidth="1"/>
    <col min="10512" max="10512" width="21.85546875" style="89" customWidth="1"/>
    <col min="10513" max="10513" width="27.28515625" style="89" customWidth="1"/>
    <col min="10514" max="10514" width="24" style="89" customWidth="1"/>
    <col min="10515" max="10760" width="9.140625" style="89"/>
    <col min="10761" max="10761" width="5.7109375" style="89" customWidth="1"/>
    <col min="10762" max="10762" width="60.85546875" style="89" customWidth="1"/>
    <col min="10763" max="10763" width="12.28515625" style="89" customWidth="1"/>
    <col min="10764" max="10765" width="11.28515625" style="89" customWidth="1"/>
    <col min="10766" max="10767" width="14" style="89" customWidth="1"/>
    <col min="10768" max="10768" width="21.85546875" style="89" customWidth="1"/>
    <col min="10769" max="10769" width="27.28515625" style="89" customWidth="1"/>
    <col min="10770" max="10770" width="24" style="89" customWidth="1"/>
    <col min="10771" max="11016" width="9.140625" style="89"/>
    <col min="11017" max="11017" width="5.7109375" style="89" customWidth="1"/>
    <col min="11018" max="11018" width="60.85546875" style="89" customWidth="1"/>
    <col min="11019" max="11019" width="12.28515625" style="89" customWidth="1"/>
    <col min="11020" max="11021" width="11.28515625" style="89" customWidth="1"/>
    <col min="11022" max="11023" width="14" style="89" customWidth="1"/>
    <col min="11024" max="11024" width="21.85546875" style="89" customWidth="1"/>
    <col min="11025" max="11025" width="27.28515625" style="89" customWidth="1"/>
    <col min="11026" max="11026" width="24" style="89" customWidth="1"/>
    <col min="11027" max="11272" width="9.140625" style="89"/>
    <col min="11273" max="11273" width="5.7109375" style="89" customWidth="1"/>
    <col min="11274" max="11274" width="60.85546875" style="89" customWidth="1"/>
    <col min="11275" max="11275" width="12.28515625" style="89" customWidth="1"/>
    <col min="11276" max="11277" width="11.28515625" style="89" customWidth="1"/>
    <col min="11278" max="11279" width="14" style="89" customWidth="1"/>
    <col min="11280" max="11280" width="21.85546875" style="89" customWidth="1"/>
    <col min="11281" max="11281" width="27.28515625" style="89" customWidth="1"/>
    <col min="11282" max="11282" width="24" style="89" customWidth="1"/>
    <col min="11283" max="11528" width="9.140625" style="89"/>
    <col min="11529" max="11529" width="5.7109375" style="89" customWidth="1"/>
    <col min="11530" max="11530" width="60.85546875" style="89" customWidth="1"/>
    <col min="11531" max="11531" width="12.28515625" style="89" customWidth="1"/>
    <col min="11532" max="11533" width="11.28515625" style="89" customWidth="1"/>
    <col min="11534" max="11535" width="14" style="89" customWidth="1"/>
    <col min="11536" max="11536" width="21.85546875" style="89" customWidth="1"/>
    <col min="11537" max="11537" width="27.28515625" style="89" customWidth="1"/>
    <col min="11538" max="11538" width="24" style="89" customWidth="1"/>
    <col min="11539" max="11784" width="9.140625" style="89"/>
    <col min="11785" max="11785" width="5.7109375" style="89" customWidth="1"/>
    <col min="11786" max="11786" width="60.85546875" style="89" customWidth="1"/>
    <col min="11787" max="11787" width="12.28515625" style="89" customWidth="1"/>
    <col min="11788" max="11789" width="11.28515625" style="89" customWidth="1"/>
    <col min="11790" max="11791" width="14" style="89" customWidth="1"/>
    <col min="11792" max="11792" width="21.85546875" style="89" customWidth="1"/>
    <col min="11793" max="11793" width="27.28515625" style="89" customWidth="1"/>
    <col min="11794" max="11794" width="24" style="89" customWidth="1"/>
    <col min="11795" max="12040" width="9.140625" style="89"/>
    <col min="12041" max="12041" width="5.7109375" style="89" customWidth="1"/>
    <col min="12042" max="12042" width="60.85546875" style="89" customWidth="1"/>
    <col min="12043" max="12043" width="12.28515625" style="89" customWidth="1"/>
    <col min="12044" max="12045" width="11.28515625" style="89" customWidth="1"/>
    <col min="12046" max="12047" width="14" style="89" customWidth="1"/>
    <col min="12048" max="12048" width="21.85546875" style="89" customWidth="1"/>
    <col min="12049" max="12049" width="27.28515625" style="89" customWidth="1"/>
    <col min="12050" max="12050" width="24" style="89" customWidth="1"/>
    <col min="12051" max="12296" width="9.140625" style="89"/>
    <col min="12297" max="12297" width="5.7109375" style="89" customWidth="1"/>
    <col min="12298" max="12298" width="60.85546875" style="89" customWidth="1"/>
    <col min="12299" max="12299" width="12.28515625" style="89" customWidth="1"/>
    <col min="12300" max="12301" width="11.28515625" style="89" customWidth="1"/>
    <col min="12302" max="12303" width="14" style="89" customWidth="1"/>
    <col min="12304" max="12304" width="21.85546875" style="89" customWidth="1"/>
    <col min="12305" max="12305" width="27.28515625" style="89" customWidth="1"/>
    <col min="12306" max="12306" width="24" style="89" customWidth="1"/>
    <col min="12307" max="12552" width="9.140625" style="89"/>
    <col min="12553" max="12553" width="5.7109375" style="89" customWidth="1"/>
    <col min="12554" max="12554" width="60.85546875" style="89" customWidth="1"/>
    <col min="12555" max="12555" width="12.28515625" style="89" customWidth="1"/>
    <col min="12556" max="12557" width="11.28515625" style="89" customWidth="1"/>
    <col min="12558" max="12559" width="14" style="89" customWidth="1"/>
    <col min="12560" max="12560" width="21.85546875" style="89" customWidth="1"/>
    <col min="12561" max="12561" width="27.28515625" style="89" customWidth="1"/>
    <col min="12562" max="12562" width="24" style="89" customWidth="1"/>
    <col min="12563" max="12808" width="9.140625" style="89"/>
    <col min="12809" max="12809" width="5.7109375" style="89" customWidth="1"/>
    <col min="12810" max="12810" width="60.85546875" style="89" customWidth="1"/>
    <col min="12811" max="12811" width="12.28515625" style="89" customWidth="1"/>
    <col min="12812" max="12813" width="11.28515625" style="89" customWidth="1"/>
    <col min="12814" max="12815" width="14" style="89" customWidth="1"/>
    <col min="12816" max="12816" width="21.85546875" style="89" customWidth="1"/>
    <col min="12817" max="12817" width="27.28515625" style="89" customWidth="1"/>
    <col min="12818" max="12818" width="24" style="89" customWidth="1"/>
    <col min="12819" max="13064" width="9.140625" style="89"/>
    <col min="13065" max="13065" width="5.7109375" style="89" customWidth="1"/>
    <col min="13066" max="13066" width="60.85546875" style="89" customWidth="1"/>
    <col min="13067" max="13067" width="12.28515625" style="89" customWidth="1"/>
    <col min="13068" max="13069" width="11.28515625" style="89" customWidth="1"/>
    <col min="13070" max="13071" width="14" style="89" customWidth="1"/>
    <col min="13072" max="13072" width="21.85546875" style="89" customWidth="1"/>
    <col min="13073" max="13073" width="27.28515625" style="89" customWidth="1"/>
    <col min="13074" max="13074" width="24" style="89" customWidth="1"/>
    <col min="13075" max="13320" width="9.140625" style="89"/>
    <col min="13321" max="13321" width="5.7109375" style="89" customWidth="1"/>
    <col min="13322" max="13322" width="60.85546875" style="89" customWidth="1"/>
    <col min="13323" max="13323" width="12.28515625" style="89" customWidth="1"/>
    <col min="13324" max="13325" width="11.28515625" style="89" customWidth="1"/>
    <col min="13326" max="13327" width="14" style="89" customWidth="1"/>
    <col min="13328" max="13328" width="21.85546875" style="89" customWidth="1"/>
    <col min="13329" max="13329" width="27.28515625" style="89" customWidth="1"/>
    <col min="13330" max="13330" width="24" style="89" customWidth="1"/>
    <col min="13331" max="13576" width="9.140625" style="89"/>
    <col min="13577" max="13577" width="5.7109375" style="89" customWidth="1"/>
    <col min="13578" max="13578" width="60.85546875" style="89" customWidth="1"/>
    <col min="13579" max="13579" width="12.28515625" style="89" customWidth="1"/>
    <col min="13580" max="13581" width="11.28515625" style="89" customWidth="1"/>
    <col min="13582" max="13583" width="14" style="89" customWidth="1"/>
    <col min="13584" max="13584" width="21.85546875" style="89" customWidth="1"/>
    <col min="13585" max="13585" width="27.28515625" style="89" customWidth="1"/>
    <col min="13586" max="13586" width="24" style="89" customWidth="1"/>
    <col min="13587" max="13832" width="9.140625" style="89"/>
    <col min="13833" max="13833" width="5.7109375" style="89" customWidth="1"/>
    <col min="13834" max="13834" width="60.85546875" style="89" customWidth="1"/>
    <col min="13835" max="13835" width="12.28515625" style="89" customWidth="1"/>
    <col min="13836" max="13837" width="11.28515625" style="89" customWidth="1"/>
    <col min="13838" max="13839" width="14" style="89" customWidth="1"/>
    <col min="13840" max="13840" width="21.85546875" style="89" customWidth="1"/>
    <col min="13841" max="13841" width="27.28515625" style="89" customWidth="1"/>
    <col min="13842" max="13842" width="24" style="89" customWidth="1"/>
    <col min="13843" max="14088" width="9.140625" style="89"/>
    <col min="14089" max="14089" width="5.7109375" style="89" customWidth="1"/>
    <col min="14090" max="14090" width="60.85546875" style="89" customWidth="1"/>
    <col min="14091" max="14091" width="12.28515625" style="89" customWidth="1"/>
    <col min="14092" max="14093" width="11.28515625" style="89" customWidth="1"/>
    <col min="14094" max="14095" width="14" style="89" customWidth="1"/>
    <col min="14096" max="14096" width="21.85546875" style="89" customWidth="1"/>
    <col min="14097" max="14097" width="27.28515625" style="89" customWidth="1"/>
    <col min="14098" max="14098" width="24" style="89" customWidth="1"/>
    <col min="14099" max="14344" width="9.140625" style="89"/>
    <col min="14345" max="14345" width="5.7109375" style="89" customWidth="1"/>
    <col min="14346" max="14346" width="60.85546875" style="89" customWidth="1"/>
    <col min="14347" max="14347" width="12.28515625" style="89" customWidth="1"/>
    <col min="14348" max="14349" width="11.28515625" style="89" customWidth="1"/>
    <col min="14350" max="14351" width="14" style="89" customWidth="1"/>
    <col min="14352" max="14352" width="21.85546875" style="89" customWidth="1"/>
    <col min="14353" max="14353" width="27.28515625" style="89" customWidth="1"/>
    <col min="14354" max="14354" width="24" style="89" customWidth="1"/>
    <col min="14355" max="14600" width="9.140625" style="89"/>
    <col min="14601" max="14601" width="5.7109375" style="89" customWidth="1"/>
    <col min="14602" max="14602" width="60.85546875" style="89" customWidth="1"/>
    <col min="14603" max="14603" width="12.28515625" style="89" customWidth="1"/>
    <col min="14604" max="14605" width="11.28515625" style="89" customWidth="1"/>
    <col min="14606" max="14607" width="14" style="89" customWidth="1"/>
    <col min="14608" max="14608" width="21.85546875" style="89" customWidth="1"/>
    <col min="14609" max="14609" width="27.28515625" style="89" customWidth="1"/>
    <col min="14610" max="14610" width="24" style="89" customWidth="1"/>
    <col min="14611" max="14856" width="9.140625" style="89"/>
    <col min="14857" max="14857" width="5.7109375" style="89" customWidth="1"/>
    <col min="14858" max="14858" width="60.85546875" style="89" customWidth="1"/>
    <col min="14859" max="14859" width="12.28515625" style="89" customWidth="1"/>
    <col min="14860" max="14861" width="11.28515625" style="89" customWidth="1"/>
    <col min="14862" max="14863" width="14" style="89" customWidth="1"/>
    <col min="14864" max="14864" width="21.85546875" style="89" customWidth="1"/>
    <col min="14865" max="14865" width="27.28515625" style="89" customWidth="1"/>
    <col min="14866" max="14866" width="24" style="89" customWidth="1"/>
    <col min="14867" max="15112" width="9.140625" style="89"/>
    <col min="15113" max="15113" width="5.7109375" style="89" customWidth="1"/>
    <col min="15114" max="15114" width="60.85546875" style="89" customWidth="1"/>
    <col min="15115" max="15115" width="12.28515625" style="89" customWidth="1"/>
    <col min="15116" max="15117" width="11.28515625" style="89" customWidth="1"/>
    <col min="15118" max="15119" width="14" style="89" customWidth="1"/>
    <col min="15120" max="15120" width="21.85546875" style="89" customWidth="1"/>
    <col min="15121" max="15121" width="27.28515625" style="89" customWidth="1"/>
    <col min="15122" max="15122" width="24" style="89" customWidth="1"/>
    <col min="15123" max="15368" width="9.140625" style="89"/>
    <col min="15369" max="15369" width="5.7109375" style="89" customWidth="1"/>
    <col min="15370" max="15370" width="60.85546875" style="89" customWidth="1"/>
    <col min="15371" max="15371" width="12.28515625" style="89" customWidth="1"/>
    <col min="15372" max="15373" width="11.28515625" style="89" customWidth="1"/>
    <col min="15374" max="15375" width="14" style="89" customWidth="1"/>
    <col min="15376" max="15376" width="21.85546875" style="89" customWidth="1"/>
    <col min="15377" max="15377" width="27.28515625" style="89" customWidth="1"/>
    <col min="15378" max="15378" width="24" style="89" customWidth="1"/>
    <col min="15379" max="15624" width="9.140625" style="89"/>
    <col min="15625" max="15625" width="5.7109375" style="89" customWidth="1"/>
    <col min="15626" max="15626" width="60.85546875" style="89" customWidth="1"/>
    <col min="15627" max="15627" width="12.28515625" style="89" customWidth="1"/>
    <col min="15628" max="15629" width="11.28515625" style="89" customWidth="1"/>
    <col min="15630" max="15631" width="14" style="89" customWidth="1"/>
    <col min="15632" max="15632" width="21.85546875" style="89" customWidth="1"/>
    <col min="15633" max="15633" width="27.28515625" style="89" customWidth="1"/>
    <col min="15634" max="15634" width="24" style="89" customWidth="1"/>
    <col min="15635" max="15880" width="9.140625" style="89"/>
    <col min="15881" max="15881" width="5.7109375" style="89" customWidth="1"/>
    <col min="15882" max="15882" width="60.85546875" style="89" customWidth="1"/>
    <col min="15883" max="15883" width="12.28515625" style="89" customWidth="1"/>
    <col min="15884" max="15885" width="11.28515625" style="89" customWidth="1"/>
    <col min="15886" max="15887" width="14" style="89" customWidth="1"/>
    <col min="15888" max="15888" width="21.85546875" style="89" customWidth="1"/>
    <col min="15889" max="15889" width="27.28515625" style="89" customWidth="1"/>
    <col min="15890" max="15890" width="24" style="89" customWidth="1"/>
    <col min="15891" max="16136" width="9.140625" style="89"/>
    <col min="16137" max="16137" width="5.7109375" style="89" customWidth="1"/>
    <col min="16138" max="16138" width="60.85546875" style="89" customWidth="1"/>
    <col min="16139" max="16139" width="12.28515625" style="89" customWidth="1"/>
    <col min="16140" max="16141" width="11.28515625" style="89" customWidth="1"/>
    <col min="16142" max="16143" width="14" style="89" customWidth="1"/>
    <col min="16144" max="16144" width="21.85546875" style="89" customWidth="1"/>
    <col min="16145" max="16145" width="27.28515625" style="89" customWidth="1"/>
    <col min="16146" max="16146" width="24" style="89" customWidth="1"/>
    <col min="16147" max="16384" width="9.140625" style="89"/>
  </cols>
  <sheetData>
    <row r="1" spans="1:21">
      <c r="A1" s="88" t="s">
        <v>2</v>
      </c>
      <c r="B1" s="88"/>
      <c r="K1" s="548"/>
      <c r="L1" s="548"/>
      <c r="M1" s="548"/>
      <c r="N1" s="548"/>
      <c r="O1" s="548"/>
      <c r="P1" s="548"/>
      <c r="Q1" s="548"/>
      <c r="R1" s="548"/>
      <c r="S1" s="548"/>
      <c r="T1" s="251"/>
    </row>
    <row r="2" spans="1:21" ht="17.25" customHeight="1">
      <c r="A2" s="88" t="s">
        <v>1153</v>
      </c>
      <c r="B2" s="88"/>
      <c r="C2" s="251">
        <f t="shared" ref="C2:E2" si="0">C10-C39</f>
        <v>0</v>
      </c>
      <c r="D2" s="251">
        <f t="shared" si="0"/>
        <v>0</v>
      </c>
      <c r="E2" s="251">
        <f t="shared" si="0"/>
        <v>0</v>
      </c>
      <c r="F2" s="251">
        <f>F10-F39</f>
        <v>0</v>
      </c>
      <c r="G2" s="251">
        <f t="shared" ref="G2:L2" si="1">G10-G39</f>
        <v>0</v>
      </c>
      <c r="H2" s="251">
        <f t="shared" si="1"/>
        <v>0</v>
      </c>
      <c r="I2" s="251">
        <f t="shared" si="1"/>
        <v>0</v>
      </c>
      <c r="J2" s="251">
        <f t="shared" si="1"/>
        <v>0</v>
      </c>
      <c r="K2" s="251">
        <f t="shared" si="1"/>
        <v>0</v>
      </c>
      <c r="L2" s="251">
        <f t="shared" si="1"/>
        <v>-0.43999999994412065</v>
      </c>
      <c r="M2" s="251">
        <f>M10-M39</f>
        <v>0.38285714300582185</v>
      </c>
      <c r="N2" s="251">
        <f t="shared" ref="N2:S2" si="2">N10-N39</f>
        <v>-0.28000000026077032</v>
      </c>
      <c r="O2" s="251">
        <f t="shared" si="2"/>
        <v>-0.28000000026077032</v>
      </c>
      <c r="P2" s="251">
        <f t="shared" si="2"/>
        <v>-0.27999999979510903</v>
      </c>
      <c r="Q2" s="251">
        <f t="shared" si="2"/>
        <v>-8.2142856903374195E-2</v>
      </c>
      <c r="R2" s="251">
        <f t="shared" si="2"/>
        <v>0</v>
      </c>
      <c r="S2" s="251">
        <f t="shared" si="2"/>
        <v>0</v>
      </c>
      <c r="T2" s="251"/>
    </row>
    <row r="3" spans="1:21" ht="13.5" customHeight="1">
      <c r="A3" s="88" t="s">
        <v>1239</v>
      </c>
      <c r="B3" s="90"/>
      <c r="H3" s="251"/>
      <c r="I3" s="251"/>
      <c r="J3" s="251"/>
      <c r="K3" s="251"/>
      <c r="L3" s="251"/>
      <c r="M3" s="251"/>
      <c r="N3" s="251"/>
      <c r="O3" s="251"/>
      <c r="P3" s="251"/>
      <c r="Q3" s="251"/>
      <c r="R3" s="251"/>
      <c r="S3" s="251"/>
      <c r="T3" s="251"/>
    </row>
    <row r="4" spans="1:21" ht="13.5" customHeight="1">
      <c r="A4" s="91"/>
      <c r="B4" s="90"/>
      <c r="C4" s="251">
        <f>C10-C39</f>
        <v>0</v>
      </c>
      <c r="D4" s="251">
        <f t="shared" ref="D4:L4" si="3">D10-D39</f>
        <v>0</v>
      </c>
      <c r="E4" s="251">
        <f t="shared" si="3"/>
        <v>0</v>
      </c>
      <c r="F4" s="251">
        <f t="shared" si="3"/>
        <v>0</v>
      </c>
      <c r="G4" s="251">
        <f t="shared" si="3"/>
        <v>0</v>
      </c>
      <c r="H4" s="350">
        <f t="shared" si="3"/>
        <v>0</v>
      </c>
      <c r="I4" s="350">
        <f t="shared" si="3"/>
        <v>0</v>
      </c>
      <c r="J4" s="350">
        <f t="shared" si="3"/>
        <v>0</v>
      </c>
      <c r="K4" s="350">
        <f t="shared" si="3"/>
        <v>0</v>
      </c>
      <c r="L4" s="251">
        <f t="shared" si="3"/>
        <v>-0.43999999994412065</v>
      </c>
      <c r="M4" s="251">
        <f>M10-M39</f>
        <v>0.38285714300582185</v>
      </c>
      <c r="N4" s="251">
        <f t="shared" ref="N4:S4" si="4">N10-N39</f>
        <v>-0.28000000026077032</v>
      </c>
      <c r="O4" s="251">
        <f t="shared" si="4"/>
        <v>-0.28000000026077032</v>
      </c>
      <c r="P4" s="251">
        <f t="shared" si="4"/>
        <v>-0.27999999979510903</v>
      </c>
      <c r="Q4" s="251">
        <f t="shared" si="4"/>
        <v>-8.2142856903374195E-2</v>
      </c>
      <c r="R4" s="350">
        <f t="shared" si="4"/>
        <v>0</v>
      </c>
      <c r="S4" s="350">
        <f t="shared" si="4"/>
        <v>0</v>
      </c>
      <c r="T4" s="251"/>
    </row>
    <row r="5" spans="1:21" ht="12.75" customHeight="1">
      <c r="A5" s="88" t="s">
        <v>1464</v>
      </c>
      <c r="B5" s="91"/>
      <c r="K5" s="548"/>
      <c r="L5" s="548"/>
      <c r="M5" s="548"/>
      <c r="N5" s="548"/>
      <c r="O5" s="548"/>
      <c r="P5" s="548"/>
      <c r="Q5" s="548"/>
      <c r="R5" s="548"/>
      <c r="S5" s="548"/>
    </row>
    <row r="6" spans="1:21" ht="12.75" customHeight="1">
      <c r="A6" s="92"/>
      <c r="B6" s="91"/>
      <c r="K6" s="548"/>
      <c r="L6" s="548"/>
      <c r="M6" s="548"/>
      <c r="N6" s="548"/>
      <c r="O6" s="548"/>
      <c r="P6" s="548"/>
      <c r="Q6" s="548"/>
      <c r="R6" s="548"/>
      <c r="T6" s="748" t="s">
        <v>260</v>
      </c>
      <c r="U6" s="748"/>
    </row>
    <row r="7" spans="1:21" s="93" customFormat="1" ht="30.75" customHeight="1">
      <c r="A7" s="749" t="s">
        <v>21</v>
      </c>
      <c r="B7" s="749" t="s">
        <v>953</v>
      </c>
      <c r="C7" s="742" t="s">
        <v>1276</v>
      </c>
      <c r="D7" s="742"/>
      <c r="E7" s="742"/>
      <c r="F7" s="746" t="s">
        <v>1270</v>
      </c>
      <c r="G7" s="746" t="s">
        <v>1284</v>
      </c>
      <c r="H7" s="746" t="s">
        <v>1446</v>
      </c>
      <c r="I7" s="746" t="s">
        <v>1244</v>
      </c>
      <c r="J7" s="746" t="s">
        <v>1471</v>
      </c>
      <c r="K7" s="746" t="s">
        <v>1245</v>
      </c>
      <c r="L7" s="746" t="s">
        <v>1472</v>
      </c>
      <c r="M7" s="746" t="s">
        <v>1473</v>
      </c>
      <c r="N7" s="751" t="s">
        <v>946</v>
      </c>
      <c r="O7" s="751" t="s">
        <v>1450</v>
      </c>
      <c r="P7" s="751" t="s">
        <v>948</v>
      </c>
      <c r="Q7" s="746" t="s">
        <v>1247</v>
      </c>
      <c r="R7" s="746" t="s">
        <v>1233</v>
      </c>
      <c r="S7" s="746" t="s">
        <v>1234</v>
      </c>
      <c r="T7" s="746" t="s">
        <v>1233</v>
      </c>
      <c r="U7" s="746" t="s">
        <v>1234</v>
      </c>
    </row>
    <row r="8" spans="1:21" s="93" customFormat="1" ht="31.5">
      <c r="A8" s="750"/>
      <c r="B8" s="750"/>
      <c r="C8" s="231" t="s">
        <v>1271</v>
      </c>
      <c r="D8" s="231" t="s">
        <v>1272</v>
      </c>
      <c r="E8" s="231" t="s">
        <v>1243</v>
      </c>
      <c r="F8" s="747"/>
      <c r="G8" s="747"/>
      <c r="H8" s="747"/>
      <c r="I8" s="747"/>
      <c r="J8" s="747"/>
      <c r="K8" s="747"/>
      <c r="L8" s="747"/>
      <c r="M8" s="747"/>
      <c r="N8" s="752"/>
      <c r="O8" s="752"/>
      <c r="P8" s="752"/>
      <c r="Q8" s="747"/>
      <c r="R8" s="747"/>
      <c r="S8" s="747"/>
      <c r="T8" s="747"/>
      <c r="U8" s="747"/>
    </row>
    <row r="9" spans="1:21" s="96" customFormat="1">
      <c r="A9" s="94">
        <v>1</v>
      </c>
      <c r="B9" s="95">
        <v>2</v>
      </c>
      <c r="C9" s="243">
        <v>3</v>
      </c>
      <c r="D9" s="243">
        <v>4</v>
      </c>
      <c r="E9" s="243">
        <v>5</v>
      </c>
      <c r="F9" s="244"/>
      <c r="G9" s="230">
        <v>6</v>
      </c>
      <c r="H9" s="424"/>
      <c r="I9" s="230">
        <v>10</v>
      </c>
      <c r="J9" s="424"/>
      <c r="K9" s="550">
        <v>11</v>
      </c>
      <c r="L9" s="424"/>
      <c r="M9" s="550">
        <v>11</v>
      </c>
      <c r="N9" s="424"/>
      <c r="O9" s="424"/>
      <c r="P9" s="424"/>
      <c r="Q9" s="550">
        <v>13</v>
      </c>
      <c r="R9" s="230" t="s">
        <v>1235</v>
      </c>
      <c r="S9" s="230" t="s">
        <v>1236</v>
      </c>
      <c r="T9" s="230" t="s">
        <v>1237</v>
      </c>
      <c r="U9" s="230" t="s">
        <v>1238</v>
      </c>
    </row>
    <row r="10" spans="1:21" s="90" customFormat="1">
      <c r="A10" s="97"/>
      <c r="B10" s="98" t="s">
        <v>1154</v>
      </c>
      <c r="C10" s="98">
        <f>C11+C25</f>
        <v>421872</v>
      </c>
      <c r="D10" s="98">
        <f t="shared" ref="D10:Q10" si="5">D11+D25</f>
        <v>301036</v>
      </c>
      <c r="E10" s="98">
        <f t="shared" ref="E10" si="6">E11+E25</f>
        <v>524349</v>
      </c>
      <c r="F10" s="98">
        <v>521491</v>
      </c>
      <c r="G10" s="98">
        <v>521491</v>
      </c>
      <c r="H10" s="433">
        <f t="shared" si="5"/>
        <v>524349</v>
      </c>
      <c r="I10" s="433">
        <f t="shared" si="5"/>
        <v>521491</v>
      </c>
      <c r="J10" s="433">
        <f t="shared" si="5"/>
        <v>423752</v>
      </c>
      <c r="K10" s="433">
        <f t="shared" si="5"/>
        <v>483977</v>
      </c>
      <c r="L10" s="433">
        <f t="shared" si="5"/>
        <v>340976.56000000006</v>
      </c>
      <c r="M10" s="433">
        <f t="shared" si="5"/>
        <v>483977.38285714301</v>
      </c>
      <c r="N10" s="433">
        <f t="shared" si="5"/>
        <v>2215282.7199999997</v>
      </c>
      <c r="O10" s="433">
        <f t="shared" si="5"/>
        <v>2423578.7199999997</v>
      </c>
      <c r="P10" s="433">
        <f t="shared" si="5"/>
        <v>2418130.7200000002</v>
      </c>
      <c r="Q10" s="433">
        <f t="shared" si="5"/>
        <v>712457.9178571431</v>
      </c>
      <c r="R10" s="391">
        <f>G10/D10</f>
        <v>1.7323210513028342</v>
      </c>
      <c r="S10" s="392">
        <f t="shared" ref="S10:S41" si="7">G10-D10</f>
        <v>220455</v>
      </c>
      <c r="T10" s="391">
        <f>G10/E10</f>
        <v>0.99454943177158728</v>
      </c>
      <c r="U10" s="392">
        <f t="shared" ref="U10:U41" si="8">G10-E10</f>
        <v>-2858</v>
      </c>
    </row>
    <row r="11" spans="1:21" s="90" customFormat="1">
      <c r="A11" s="97" t="s">
        <v>1155</v>
      </c>
      <c r="B11" s="99" t="s">
        <v>1156</v>
      </c>
      <c r="C11" s="99">
        <f>SUM(C12:C24)</f>
        <v>266511</v>
      </c>
      <c r="D11" s="99">
        <f t="shared" ref="D11" si="9">SUM(D12:D24)</f>
        <v>82219</v>
      </c>
      <c r="E11" s="99">
        <f t="shared" ref="E11" si="10">SUM(E12:E24)</f>
        <v>356333</v>
      </c>
      <c r="F11" s="99">
        <v>358012</v>
      </c>
      <c r="G11" s="99">
        <v>358012</v>
      </c>
      <c r="H11" s="434">
        <f>SUM(H12:H24)</f>
        <v>356333</v>
      </c>
      <c r="I11" s="99">
        <f t="shared" ref="I11:Q11" si="11">SUM(I12:I24)</f>
        <v>358012</v>
      </c>
      <c r="J11" s="99">
        <f t="shared" si="11"/>
        <v>280660</v>
      </c>
      <c r="K11" s="99">
        <f t="shared" si="11"/>
        <v>300166</v>
      </c>
      <c r="L11" s="99">
        <f t="shared" si="11"/>
        <v>173093.56000000006</v>
      </c>
      <c r="M11" s="99">
        <f t="shared" si="11"/>
        <v>300166.38285714301</v>
      </c>
      <c r="N11" s="99">
        <f t="shared" si="11"/>
        <v>2059739.7199999997</v>
      </c>
      <c r="O11" s="99">
        <f t="shared" si="11"/>
        <v>2263921.7199999997</v>
      </c>
      <c r="P11" s="99">
        <f t="shared" si="11"/>
        <v>2236665.7200000002</v>
      </c>
      <c r="Q11" s="99">
        <f t="shared" si="11"/>
        <v>419866.91785714304</v>
      </c>
      <c r="R11" s="391">
        <f>G11/D11</f>
        <v>4.3543706442549777</v>
      </c>
      <c r="S11" s="392">
        <f t="shared" si="7"/>
        <v>275793</v>
      </c>
      <c r="T11" s="391">
        <f>G11/E11</f>
        <v>1.004711884669677</v>
      </c>
      <c r="U11" s="392">
        <f t="shared" si="8"/>
        <v>1679</v>
      </c>
    </row>
    <row r="12" spans="1:21">
      <c r="A12" s="100" t="s">
        <v>494</v>
      </c>
      <c r="B12" s="101" t="s">
        <v>1157</v>
      </c>
      <c r="C12" s="101">
        <v>183639</v>
      </c>
      <c r="D12" s="101">
        <v>40742</v>
      </c>
      <c r="E12" s="101">
        <v>279954</v>
      </c>
      <c r="F12" s="101">
        <v>86856</v>
      </c>
      <c r="G12" s="101">
        <v>235982</v>
      </c>
      <c r="H12" s="429">
        <v>279954</v>
      </c>
      <c r="I12" s="101">
        <v>235982</v>
      </c>
      <c r="J12" s="249">
        <v>252503</v>
      </c>
      <c r="K12" s="101">
        <v>233121</v>
      </c>
      <c r="L12" s="249">
        <v>146095</v>
      </c>
      <c r="M12" s="101">
        <v>216404</v>
      </c>
      <c r="N12" s="249">
        <v>402039</v>
      </c>
      <c r="O12" s="249">
        <v>698658</v>
      </c>
      <c r="P12" s="249">
        <v>771333</v>
      </c>
      <c r="Q12" s="101">
        <v>289000</v>
      </c>
      <c r="R12" s="391">
        <f>G12/D12</f>
        <v>5.7921064258013839</v>
      </c>
      <c r="S12" s="392">
        <f t="shared" si="7"/>
        <v>195240</v>
      </c>
      <c r="T12" s="391">
        <f>G12/E12</f>
        <v>0.84293133871993253</v>
      </c>
      <c r="U12" s="392">
        <f t="shared" si="8"/>
        <v>-43972</v>
      </c>
    </row>
    <row r="13" spans="1:21">
      <c r="A13" s="100" t="s">
        <v>508</v>
      </c>
      <c r="B13" s="101" t="s">
        <v>1158</v>
      </c>
      <c r="C13" s="101">
        <v>12838</v>
      </c>
      <c r="D13" s="101"/>
      <c r="E13" s="101">
        <v>12937</v>
      </c>
      <c r="F13" s="101"/>
      <c r="G13" s="101">
        <v>13254</v>
      </c>
      <c r="H13" s="429">
        <v>12937</v>
      </c>
      <c r="I13" s="101">
        <v>13254</v>
      </c>
      <c r="J13" s="249">
        <v>2044</v>
      </c>
      <c r="K13" s="101">
        <v>10360</v>
      </c>
      <c r="L13" s="249">
        <v>10360</v>
      </c>
      <c r="M13" s="101">
        <v>10360</v>
      </c>
      <c r="N13" s="249">
        <v>22143</v>
      </c>
      <c r="O13" s="249">
        <v>25031</v>
      </c>
      <c r="P13" s="249">
        <v>16810</v>
      </c>
      <c r="Q13" s="101">
        <v>9986</v>
      </c>
      <c r="R13" s="391">
        <v>0</v>
      </c>
      <c r="S13" s="392">
        <f t="shared" si="7"/>
        <v>13254</v>
      </c>
      <c r="T13" s="391">
        <f>G13/E13</f>
        <v>1.0245033624487903</v>
      </c>
      <c r="U13" s="392">
        <f t="shared" si="8"/>
        <v>317</v>
      </c>
    </row>
    <row r="14" spans="1:21">
      <c r="A14" s="100" t="s">
        <v>521</v>
      </c>
      <c r="B14" s="101" t="s">
        <v>1159</v>
      </c>
      <c r="C14" s="101"/>
      <c r="D14" s="101"/>
      <c r="E14" s="101"/>
      <c r="F14" s="101"/>
      <c r="G14" s="101"/>
      <c r="H14" s="429"/>
      <c r="I14" s="101"/>
      <c r="J14" s="249"/>
      <c r="K14" s="101"/>
      <c r="L14" s="249"/>
      <c r="M14" s="101"/>
      <c r="N14" s="249"/>
      <c r="O14" s="249"/>
      <c r="P14" s="249"/>
      <c r="Q14" s="101"/>
      <c r="R14" s="391">
        <v>0</v>
      </c>
      <c r="S14" s="392">
        <f t="shared" si="7"/>
        <v>0</v>
      </c>
      <c r="T14" s="391">
        <v>0</v>
      </c>
      <c r="U14" s="392">
        <f t="shared" si="8"/>
        <v>0</v>
      </c>
    </row>
    <row r="15" spans="1:21">
      <c r="A15" s="100" t="s">
        <v>523</v>
      </c>
      <c r="B15" s="101" t="s">
        <v>1160</v>
      </c>
      <c r="C15" s="101"/>
      <c r="D15" s="101"/>
      <c r="E15" s="101"/>
      <c r="F15" s="101"/>
      <c r="G15" s="101"/>
      <c r="H15" s="429"/>
      <c r="I15" s="101"/>
      <c r="J15" s="249"/>
      <c r="K15" s="101"/>
      <c r="L15" s="249"/>
      <c r="M15" s="101"/>
      <c r="N15" s="249"/>
      <c r="O15" s="249"/>
      <c r="P15" s="249"/>
      <c r="Q15" s="101"/>
      <c r="R15" s="391">
        <v>0</v>
      </c>
      <c r="S15" s="392">
        <f t="shared" si="7"/>
        <v>0</v>
      </c>
      <c r="T15" s="391">
        <v>0</v>
      </c>
      <c r="U15" s="392">
        <f t="shared" si="8"/>
        <v>0</v>
      </c>
    </row>
    <row r="16" spans="1:21">
      <c r="A16" s="100" t="s">
        <v>525</v>
      </c>
      <c r="B16" s="101" t="s">
        <v>1161</v>
      </c>
      <c r="C16" s="101"/>
      <c r="D16" s="101"/>
      <c r="E16" s="101"/>
      <c r="F16" s="101"/>
      <c r="G16" s="101"/>
      <c r="H16" s="429"/>
      <c r="I16" s="101"/>
      <c r="J16" s="249"/>
      <c r="K16" s="101"/>
      <c r="L16" s="249"/>
      <c r="M16" s="101"/>
      <c r="N16" s="249"/>
      <c r="O16" s="249"/>
      <c r="P16" s="249"/>
      <c r="Q16" s="101"/>
      <c r="R16" s="391">
        <v>0</v>
      </c>
      <c r="S16" s="392">
        <f t="shared" si="7"/>
        <v>0</v>
      </c>
      <c r="T16" s="391">
        <v>0</v>
      </c>
      <c r="U16" s="392">
        <f t="shared" si="8"/>
        <v>0</v>
      </c>
    </row>
    <row r="17" spans="1:21">
      <c r="A17" s="100" t="s">
        <v>1162</v>
      </c>
      <c r="B17" s="101" t="s">
        <v>1163</v>
      </c>
      <c r="C17" s="101"/>
      <c r="D17" s="101"/>
      <c r="E17" s="101"/>
      <c r="F17" s="101"/>
      <c r="G17" s="101"/>
      <c r="H17" s="429"/>
      <c r="I17" s="101"/>
      <c r="J17" s="249"/>
      <c r="K17" s="101"/>
      <c r="L17" s="249"/>
      <c r="M17" s="101"/>
      <c r="N17" s="249"/>
      <c r="O17" s="249"/>
      <c r="P17" s="249"/>
      <c r="Q17" s="101"/>
      <c r="R17" s="391">
        <v>0</v>
      </c>
      <c r="S17" s="392">
        <f t="shared" si="7"/>
        <v>0</v>
      </c>
      <c r="T17" s="391">
        <v>0</v>
      </c>
      <c r="U17" s="392">
        <f t="shared" si="8"/>
        <v>0</v>
      </c>
    </row>
    <row r="18" spans="1:21">
      <c r="A18" s="100" t="s">
        <v>1164</v>
      </c>
      <c r="B18" s="101" t="s">
        <v>1165</v>
      </c>
      <c r="C18" s="101"/>
      <c r="D18" s="101"/>
      <c r="E18" s="101"/>
      <c r="F18" s="101"/>
      <c r="G18" s="101"/>
      <c r="H18" s="429"/>
      <c r="I18" s="101"/>
      <c r="J18" s="249"/>
      <c r="K18" s="101"/>
      <c r="L18" s="249"/>
      <c r="M18" s="101"/>
      <c r="N18" s="249"/>
      <c r="O18" s="249"/>
      <c r="P18" s="249"/>
      <c r="Q18" s="101"/>
      <c r="R18" s="391">
        <v>0</v>
      </c>
      <c r="S18" s="392">
        <f t="shared" si="7"/>
        <v>0</v>
      </c>
      <c r="T18" s="391">
        <v>0</v>
      </c>
      <c r="U18" s="392">
        <f t="shared" si="8"/>
        <v>0</v>
      </c>
    </row>
    <row r="19" spans="1:21" s="90" customFormat="1">
      <c r="A19" s="100" t="s">
        <v>1166</v>
      </c>
      <c r="B19" s="101" t="s">
        <v>1167</v>
      </c>
      <c r="C19" s="245">
        <v>134</v>
      </c>
      <c r="D19" s="246"/>
      <c r="E19" s="246">
        <v>5481</v>
      </c>
      <c r="F19" s="101"/>
      <c r="G19" s="101">
        <v>6458</v>
      </c>
      <c r="H19" s="429">
        <v>5481</v>
      </c>
      <c r="I19" s="101">
        <v>6458</v>
      </c>
      <c r="J19" s="249"/>
      <c r="K19" s="101"/>
      <c r="L19" s="249"/>
      <c r="M19" s="101"/>
      <c r="N19" s="249">
        <v>5495</v>
      </c>
      <c r="O19" s="249">
        <v>1055</v>
      </c>
      <c r="P19" s="249">
        <v>1055</v>
      </c>
      <c r="Q19" s="101"/>
      <c r="R19" s="391">
        <v>0</v>
      </c>
      <c r="S19" s="392">
        <f t="shared" si="7"/>
        <v>6458</v>
      </c>
      <c r="T19" s="391">
        <f>G19/E19</f>
        <v>1.1782521437693851</v>
      </c>
      <c r="U19" s="392">
        <f t="shared" si="8"/>
        <v>977</v>
      </c>
    </row>
    <row r="20" spans="1:21">
      <c r="A20" s="100" t="s">
        <v>1168</v>
      </c>
      <c r="B20" s="101" t="s">
        <v>1169</v>
      </c>
      <c r="C20" s="245"/>
      <c r="D20" s="246"/>
      <c r="E20" s="246"/>
      <c r="F20" s="101"/>
      <c r="G20" s="101"/>
      <c r="H20" s="429"/>
      <c r="I20" s="101"/>
      <c r="J20" s="249"/>
      <c r="K20" s="101"/>
      <c r="L20" s="249"/>
      <c r="M20" s="101"/>
      <c r="N20" s="249"/>
      <c r="O20" s="249"/>
      <c r="P20" s="249"/>
      <c r="Q20" s="101"/>
      <c r="R20" s="391">
        <v>0</v>
      </c>
      <c r="S20" s="392">
        <f t="shared" si="7"/>
        <v>0</v>
      </c>
      <c r="T20" s="391" t="e">
        <f>G20/E20</f>
        <v>#DIV/0!</v>
      </c>
      <c r="U20" s="392">
        <f t="shared" si="8"/>
        <v>0</v>
      </c>
    </row>
    <row r="21" spans="1:21">
      <c r="A21" s="100" t="s">
        <v>1170</v>
      </c>
      <c r="B21" s="101" t="s">
        <v>1171</v>
      </c>
      <c r="C21" s="245">
        <v>4393</v>
      </c>
      <c r="D21" s="246"/>
      <c r="E21" s="246">
        <v>59</v>
      </c>
      <c r="F21" s="101"/>
      <c r="G21" s="101"/>
      <c r="H21" s="429">
        <v>59</v>
      </c>
      <c r="I21" s="101"/>
      <c r="J21" s="249">
        <v>9214</v>
      </c>
      <c r="K21" s="101"/>
      <c r="L21" s="249"/>
      <c r="M21" s="101"/>
      <c r="N21" s="249">
        <v>30198</v>
      </c>
      <c r="O21" s="249">
        <v>799463</v>
      </c>
      <c r="P21" s="249">
        <v>1341102</v>
      </c>
      <c r="Q21" s="101"/>
      <c r="R21" s="391">
        <v>0</v>
      </c>
      <c r="S21" s="392">
        <f t="shared" si="7"/>
        <v>0</v>
      </c>
      <c r="T21" s="391">
        <f>G21/E21</f>
        <v>0</v>
      </c>
      <c r="U21" s="392">
        <f t="shared" si="8"/>
        <v>-59</v>
      </c>
    </row>
    <row r="22" spans="1:21">
      <c r="A22" s="100" t="s">
        <v>1172</v>
      </c>
      <c r="B22" s="101" t="s">
        <v>1173</v>
      </c>
      <c r="C22" s="245">
        <v>7370</v>
      </c>
      <c r="D22" s="246"/>
      <c r="E22" s="246">
        <v>4804</v>
      </c>
      <c r="F22" s="101"/>
      <c r="G22" s="101">
        <v>50000</v>
      </c>
      <c r="H22" s="429">
        <v>4804</v>
      </c>
      <c r="I22" s="101">
        <v>50000</v>
      </c>
      <c r="J22" s="249"/>
      <c r="K22" s="101"/>
      <c r="L22" s="249"/>
      <c r="M22" s="101"/>
      <c r="N22" s="249">
        <v>21805</v>
      </c>
      <c r="O22" s="249">
        <v>105014</v>
      </c>
      <c r="P22" s="249">
        <v>105014</v>
      </c>
      <c r="Q22" s="101"/>
      <c r="R22" s="391" t="e">
        <f>G22/D22</f>
        <v>#DIV/0!</v>
      </c>
      <c r="S22" s="392">
        <f t="shared" si="7"/>
        <v>50000</v>
      </c>
      <c r="T22" s="391">
        <f>G22/E22</f>
        <v>10.407993338884262</v>
      </c>
      <c r="U22" s="392">
        <f t="shared" si="8"/>
        <v>45196</v>
      </c>
    </row>
    <row r="23" spans="1:21" ht="15" customHeight="1">
      <c r="A23" s="100" t="s">
        <v>1174</v>
      </c>
      <c r="B23" s="101" t="s">
        <v>1175</v>
      </c>
      <c r="C23" s="101">
        <v>58137</v>
      </c>
      <c r="D23" s="246">
        <v>41477</v>
      </c>
      <c r="E23" s="246">
        <v>53098</v>
      </c>
      <c r="F23" s="101">
        <v>85655.999999999985</v>
      </c>
      <c r="G23" s="101">
        <v>52318</v>
      </c>
      <c r="H23" s="429">
        <v>53098</v>
      </c>
      <c r="I23" s="101">
        <v>52318</v>
      </c>
      <c r="J23" s="249">
        <v>16899</v>
      </c>
      <c r="K23" s="101">
        <v>56685</v>
      </c>
      <c r="L23" s="101">
        <v>16638.560000000052</v>
      </c>
      <c r="M23" s="101">
        <v>73402.382857142991</v>
      </c>
      <c r="N23" s="101">
        <v>1578059.7199999997</v>
      </c>
      <c r="O23" s="101">
        <v>634700.72</v>
      </c>
      <c r="P23" s="101">
        <v>1351.720000000058</v>
      </c>
      <c r="Q23" s="101">
        <f>'5БО'!V163</f>
        <v>120880.91785714302</v>
      </c>
      <c r="R23" s="391">
        <v>0</v>
      </c>
      <c r="S23" s="392">
        <f t="shared" si="7"/>
        <v>10841</v>
      </c>
      <c r="T23" s="391">
        <v>0</v>
      </c>
      <c r="U23" s="392">
        <f t="shared" si="8"/>
        <v>-780</v>
      </c>
    </row>
    <row r="24" spans="1:21">
      <c r="A24" s="100" t="s">
        <v>1176</v>
      </c>
      <c r="B24" s="101" t="s">
        <v>1177</v>
      </c>
      <c r="C24" s="101"/>
      <c r="D24" s="101"/>
      <c r="E24" s="101"/>
      <c r="F24" s="101"/>
      <c r="G24" s="101"/>
      <c r="H24" s="429"/>
      <c r="I24" s="101"/>
      <c r="J24" s="249"/>
      <c r="K24" s="101"/>
      <c r="L24" s="249"/>
      <c r="M24" s="101"/>
      <c r="N24" s="249"/>
      <c r="O24" s="249"/>
      <c r="P24" s="249"/>
      <c r="Q24" s="101"/>
      <c r="R24" s="391">
        <v>0</v>
      </c>
      <c r="S24" s="392">
        <f t="shared" si="7"/>
        <v>0</v>
      </c>
      <c r="T24" s="391">
        <v>0</v>
      </c>
      <c r="U24" s="392">
        <f t="shared" si="8"/>
        <v>0</v>
      </c>
    </row>
    <row r="25" spans="1:21">
      <c r="A25" s="97" t="s">
        <v>1178</v>
      </c>
      <c r="B25" s="99" t="s">
        <v>1179</v>
      </c>
      <c r="C25" s="99">
        <f>SUM(C26:C38)</f>
        <v>155361</v>
      </c>
      <c r="D25" s="99">
        <f t="shared" ref="D25:E25" si="12">SUM(D26:D38)</f>
        <v>218817</v>
      </c>
      <c r="E25" s="99">
        <f t="shared" si="12"/>
        <v>168016</v>
      </c>
      <c r="F25" s="99">
        <v>163479</v>
      </c>
      <c r="G25" s="99">
        <v>163479</v>
      </c>
      <c r="H25" s="434">
        <f>SUM(H26:H38)</f>
        <v>168016</v>
      </c>
      <c r="I25" s="99">
        <f t="shared" ref="I25:Q25" si="13">SUM(I26:I38)</f>
        <v>163479</v>
      </c>
      <c r="J25" s="99">
        <f t="shared" si="13"/>
        <v>143092</v>
      </c>
      <c r="K25" s="99">
        <f t="shared" si="13"/>
        <v>183811</v>
      </c>
      <c r="L25" s="99">
        <f t="shared" si="13"/>
        <v>167883</v>
      </c>
      <c r="M25" s="99">
        <f t="shared" si="13"/>
        <v>183811</v>
      </c>
      <c r="N25" s="99">
        <f t="shared" si="13"/>
        <v>155543</v>
      </c>
      <c r="O25" s="99">
        <f t="shared" si="13"/>
        <v>159657</v>
      </c>
      <c r="P25" s="99">
        <f t="shared" si="13"/>
        <v>181465</v>
      </c>
      <c r="Q25" s="99">
        <f t="shared" si="13"/>
        <v>292591</v>
      </c>
      <c r="R25" s="391">
        <f>G25/D25</f>
        <v>0.74710374422462611</v>
      </c>
      <c r="S25" s="392">
        <f t="shared" si="7"/>
        <v>-55338</v>
      </c>
      <c r="T25" s="391">
        <f>G25/E25</f>
        <v>0.97299661936958382</v>
      </c>
      <c r="U25" s="392">
        <f t="shared" si="8"/>
        <v>-4537</v>
      </c>
    </row>
    <row r="26" spans="1:21">
      <c r="A26" s="102" t="s">
        <v>532</v>
      </c>
      <c r="B26" s="101" t="s">
        <v>1180</v>
      </c>
      <c r="C26" s="246">
        <v>109533</v>
      </c>
      <c r="D26" s="247">
        <v>195618</v>
      </c>
      <c r="E26" s="247">
        <v>106662</v>
      </c>
      <c r="F26" s="224">
        <v>177795</v>
      </c>
      <c r="G26" s="224">
        <v>109300</v>
      </c>
      <c r="H26" s="429">
        <v>106662</v>
      </c>
      <c r="I26" s="224">
        <v>109300</v>
      </c>
      <c r="J26" s="429">
        <v>105477</v>
      </c>
      <c r="K26" s="101">
        <v>111010</v>
      </c>
      <c r="L26" s="429">
        <v>121010</v>
      </c>
      <c r="M26" s="101">
        <v>111010</v>
      </c>
      <c r="N26" s="249">
        <v>109978</v>
      </c>
      <c r="O26" s="249">
        <v>110592</v>
      </c>
      <c r="P26" s="249">
        <v>110900</v>
      </c>
      <c r="Q26" s="101">
        <v>196160</v>
      </c>
      <c r="R26" s="391">
        <f>G26/D26</f>
        <v>0.55874203805375788</v>
      </c>
      <c r="S26" s="392">
        <f t="shared" si="7"/>
        <v>-86318</v>
      </c>
      <c r="T26" s="391">
        <f>G26/E26</f>
        <v>1.0247323320395267</v>
      </c>
      <c r="U26" s="392">
        <f t="shared" si="8"/>
        <v>2638</v>
      </c>
    </row>
    <row r="27" spans="1:21" s="90" customFormat="1">
      <c r="A27" s="102" t="s">
        <v>558</v>
      </c>
      <c r="B27" s="101" t="s">
        <v>1181</v>
      </c>
      <c r="C27" s="246">
        <v>44792</v>
      </c>
      <c r="D27" s="247">
        <v>5163</v>
      </c>
      <c r="E27" s="247">
        <v>53429</v>
      </c>
      <c r="F27" s="225">
        <v>5163</v>
      </c>
      <c r="G27" s="225">
        <v>44543</v>
      </c>
      <c r="H27" s="430">
        <v>53429</v>
      </c>
      <c r="I27" s="225">
        <v>44543</v>
      </c>
      <c r="J27" s="430">
        <v>34237</v>
      </c>
      <c r="K27" s="101">
        <v>63165</v>
      </c>
      <c r="L27" s="430">
        <v>37237</v>
      </c>
      <c r="M27" s="101">
        <v>63165</v>
      </c>
      <c r="N27" s="249">
        <v>35929</v>
      </c>
      <c r="O27" s="249">
        <v>39429</v>
      </c>
      <c r="P27" s="249">
        <v>60929</v>
      </c>
      <c r="Q27" s="101">
        <v>86795</v>
      </c>
      <c r="R27" s="391">
        <f>G27/D27</f>
        <v>8.6273484408289747</v>
      </c>
      <c r="S27" s="392">
        <f t="shared" si="7"/>
        <v>39380</v>
      </c>
      <c r="T27" s="391">
        <f>G27/E27</f>
        <v>0.83368582604952368</v>
      </c>
      <c r="U27" s="392">
        <f t="shared" si="8"/>
        <v>-8886</v>
      </c>
    </row>
    <row r="28" spans="1:21">
      <c r="A28" s="102" t="s">
        <v>1182</v>
      </c>
      <c r="B28" s="101" t="s">
        <v>1183</v>
      </c>
      <c r="C28" s="101"/>
      <c r="D28" s="101"/>
      <c r="E28" s="101"/>
      <c r="F28" s="101"/>
      <c r="G28" s="101"/>
      <c r="H28" s="429"/>
      <c r="I28" s="101"/>
      <c r="J28" s="249"/>
      <c r="K28" s="101"/>
      <c r="L28" s="249"/>
      <c r="M28" s="101"/>
      <c r="N28" s="249"/>
      <c r="O28" s="249"/>
      <c r="P28" s="249"/>
      <c r="Q28" s="101"/>
      <c r="R28" s="391">
        <v>0</v>
      </c>
      <c r="S28" s="392">
        <f t="shared" si="7"/>
        <v>0</v>
      </c>
      <c r="T28" s="391">
        <v>0</v>
      </c>
      <c r="U28" s="392">
        <f t="shared" si="8"/>
        <v>0</v>
      </c>
    </row>
    <row r="29" spans="1:21">
      <c r="A29" s="102" t="s">
        <v>1184</v>
      </c>
      <c r="B29" s="101" t="s">
        <v>1185</v>
      </c>
      <c r="C29" s="101"/>
      <c r="D29" s="101"/>
      <c r="E29" s="101"/>
      <c r="F29" s="101"/>
      <c r="G29" s="101"/>
      <c r="H29" s="429"/>
      <c r="I29" s="101"/>
      <c r="J29" s="249"/>
      <c r="K29" s="101"/>
      <c r="L29" s="249"/>
      <c r="M29" s="101"/>
      <c r="N29" s="249"/>
      <c r="O29" s="249"/>
      <c r="P29" s="249"/>
      <c r="Q29" s="101"/>
      <c r="R29" s="391">
        <v>0</v>
      </c>
      <c r="S29" s="392">
        <f t="shared" si="7"/>
        <v>0</v>
      </c>
      <c r="T29" s="391">
        <v>0</v>
      </c>
      <c r="U29" s="392">
        <f t="shared" si="8"/>
        <v>0</v>
      </c>
    </row>
    <row r="30" spans="1:21">
      <c r="A30" s="102" t="s">
        <v>1186</v>
      </c>
      <c r="B30" s="101" t="s">
        <v>1187</v>
      </c>
      <c r="C30" s="101"/>
      <c r="D30" s="101"/>
      <c r="E30" s="101"/>
      <c r="F30" s="101"/>
      <c r="G30" s="101"/>
      <c r="H30" s="429"/>
      <c r="I30" s="101"/>
      <c r="J30" s="249"/>
      <c r="K30" s="101"/>
      <c r="L30" s="249"/>
      <c r="M30" s="101"/>
      <c r="N30" s="249"/>
      <c r="O30" s="249"/>
      <c r="P30" s="249"/>
      <c r="Q30" s="101"/>
      <c r="R30" s="391">
        <v>0</v>
      </c>
      <c r="S30" s="392">
        <f t="shared" si="7"/>
        <v>0</v>
      </c>
      <c r="T30" s="391">
        <v>0</v>
      </c>
      <c r="U30" s="392">
        <f t="shared" si="8"/>
        <v>0</v>
      </c>
    </row>
    <row r="31" spans="1:21">
      <c r="A31" s="102" t="s">
        <v>1011</v>
      </c>
      <c r="B31" s="101" t="s">
        <v>1160</v>
      </c>
      <c r="C31" s="101"/>
      <c r="D31" s="101"/>
      <c r="E31" s="101"/>
      <c r="F31" s="101"/>
      <c r="G31" s="101"/>
      <c r="H31" s="429"/>
      <c r="I31" s="101"/>
      <c r="J31" s="249"/>
      <c r="K31" s="101"/>
      <c r="L31" s="249"/>
      <c r="M31" s="101"/>
      <c r="N31" s="249"/>
      <c r="O31" s="249"/>
      <c r="P31" s="249"/>
      <c r="Q31" s="101"/>
      <c r="R31" s="391">
        <v>0</v>
      </c>
      <c r="S31" s="392">
        <f t="shared" si="7"/>
        <v>0</v>
      </c>
      <c r="T31" s="391">
        <v>0</v>
      </c>
      <c r="U31" s="392">
        <f t="shared" si="8"/>
        <v>0</v>
      </c>
    </row>
    <row r="32" spans="1:21">
      <c r="A32" s="102" t="s">
        <v>1013</v>
      </c>
      <c r="B32" s="101" t="s">
        <v>1161</v>
      </c>
      <c r="C32" s="101"/>
      <c r="D32" s="101"/>
      <c r="E32" s="101"/>
      <c r="F32" s="101"/>
      <c r="G32" s="101"/>
      <c r="H32" s="429"/>
      <c r="I32" s="101"/>
      <c r="J32" s="249"/>
      <c r="K32" s="101"/>
      <c r="L32" s="249"/>
      <c r="M32" s="101"/>
      <c r="N32" s="249"/>
      <c r="O32" s="249"/>
      <c r="P32" s="249"/>
      <c r="Q32" s="101"/>
      <c r="R32" s="391">
        <v>0</v>
      </c>
      <c r="S32" s="392">
        <f t="shared" si="7"/>
        <v>0</v>
      </c>
      <c r="T32" s="391">
        <v>0</v>
      </c>
      <c r="U32" s="392">
        <f t="shared" si="8"/>
        <v>0</v>
      </c>
    </row>
    <row r="33" spans="1:21">
      <c r="A33" s="102" t="s">
        <v>1015</v>
      </c>
      <c r="B33" s="101" t="s">
        <v>1163</v>
      </c>
      <c r="C33" s="101"/>
      <c r="D33" s="101"/>
      <c r="E33" s="101"/>
      <c r="F33" s="101"/>
      <c r="G33" s="101"/>
      <c r="H33" s="429"/>
      <c r="I33" s="101"/>
      <c r="J33" s="249"/>
      <c r="K33" s="101"/>
      <c r="L33" s="249"/>
      <c r="M33" s="101"/>
      <c r="N33" s="249"/>
      <c r="O33" s="249"/>
      <c r="P33" s="249"/>
      <c r="Q33" s="101"/>
      <c r="R33" s="391">
        <v>0</v>
      </c>
      <c r="S33" s="392">
        <f t="shared" si="7"/>
        <v>0</v>
      </c>
      <c r="T33" s="391">
        <v>0</v>
      </c>
      <c r="U33" s="392">
        <f t="shared" si="8"/>
        <v>0</v>
      </c>
    </row>
    <row r="34" spans="1:21">
      <c r="A34" s="102" t="s">
        <v>1017</v>
      </c>
      <c r="B34" s="101" t="s">
        <v>1165</v>
      </c>
      <c r="C34" s="101"/>
      <c r="D34" s="101"/>
      <c r="E34" s="101"/>
      <c r="F34" s="101"/>
      <c r="G34" s="101"/>
      <c r="H34" s="429"/>
      <c r="I34" s="101"/>
      <c r="J34" s="249"/>
      <c r="K34" s="101"/>
      <c r="L34" s="249"/>
      <c r="M34" s="101"/>
      <c r="N34" s="249"/>
      <c r="O34" s="249"/>
      <c r="P34" s="249"/>
      <c r="Q34" s="101"/>
      <c r="R34" s="391">
        <v>0</v>
      </c>
      <c r="S34" s="392">
        <f t="shared" si="7"/>
        <v>0</v>
      </c>
      <c r="T34" s="391">
        <v>0</v>
      </c>
      <c r="U34" s="392">
        <f t="shared" si="8"/>
        <v>0</v>
      </c>
    </row>
    <row r="35" spans="1:21">
      <c r="A35" s="102" t="s">
        <v>1188</v>
      </c>
      <c r="B35" s="101" t="s">
        <v>1189</v>
      </c>
      <c r="C35" s="246"/>
      <c r="D35" s="247">
        <v>17000</v>
      </c>
      <c r="E35" s="247">
        <v>6889</v>
      </c>
      <c r="F35" s="101">
        <v>17000</v>
      </c>
      <c r="G35" s="101">
        <v>8600</v>
      </c>
      <c r="H35" s="429">
        <v>6889</v>
      </c>
      <c r="I35" s="101">
        <v>8600</v>
      </c>
      <c r="J35" s="249">
        <v>2342</v>
      </c>
      <c r="K35" s="101">
        <v>8600</v>
      </c>
      <c r="L35" s="249">
        <v>8600</v>
      </c>
      <c r="M35" s="101">
        <v>8600</v>
      </c>
      <c r="N35" s="249">
        <v>8600</v>
      </c>
      <c r="O35" s="249">
        <v>8600</v>
      </c>
      <c r="P35" s="249">
        <v>8600</v>
      </c>
      <c r="Q35" s="101">
        <v>8600</v>
      </c>
      <c r="R35" s="391">
        <f>G35/D35</f>
        <v>0.50588235294117645</v>
      </c>
      <c r="S35" s="392">
        <f t="shared" si="7"/>
        <v>-8400</v>
      </c>
      <c r="T35" s="391">
        <f>G35/E35</f>
        <v>1.2483669618231965</v>
      </c>
      <c r="U35" s="392">
        <f t="shared" si="8"/>
        <v>1711</v>
      </c>
    </row>
    <row r="36" spans="1:21">
      <c r="A36" s="102" t="s">
        <v>1190</v>
      </c>
      <c r="B36" s="101" t="s">
        <v>1158</v>
      </c>
      <c r="C36" s="246"/>
      <c r="D36" s="247">
        <v>25</v>
      </c>
      <c r="E36" s="247">
        <v>25</v>
      </c>
      <c r="F36" s="101">
        <v>25</v>
      </c>
      <c r="G36" s="101">
        <v>25</v>
      </c>
      <c r="H36" s="429">
        <v>25</v>
      </c>
      <c r="I36" s="101">
        <v>25</v>
      </c>
      <c r="J36" s="249">
        <v>25</v>
      </c>
      <c r="K36" s="101">
        <v>25</v>
      </c>
      <c r="L36" s="249">
        <v>25</v>
      </c>
      <c r="M36" s="101">
        <v>25</v>
      </c>
      <c r="N36" s="249">
        <v>25</v>
      </c>
      <c r="O36" s="249">
        <v>25</v>
      </c>
      <c r="P36" s="249">
        <v>25</v>
      </c>
      <c r="Q36" s="101">
        <v>25</v>
      </c>
      <c r="R36" s="391">
        <f>G36/D36</f>
        <v>1</v>
      </c>
      <c r="S36" s="392">
        <f t="shared" si="7"/>
        <v>0</v>
      </c>
      <c r="T36" s="391">
        <f>G36/E36</f>
        <v>1</v>
      </c>
      <c r="U36" s="392">
        <f t="shared" si="8"/>
        <v>0</v>
      </c>
    </row>
    <row r="37" spans="1:21">
      <c r="A37" s="102" t="s">
        <v>1191</v>
      </c>
      <c r="B37" s="101" t="s">
        <v>1159</v>
      </c>
      <c r="C37" s="246"/>
      <c r="D37" s="247">
        <v>1011</v>
      </c>
      <c r="E37" s="247">
        <v>1011</v>
      </c>
      <c r="F37" s="101">
        <v>1011</v>
      </c>
      <c r="G37" s="101">
        <v>1011</v>
      </c>
      <c r="H37" s="429">
        <v>1011</v>
      </c>
      <c r="I37" s="101">
        <v>1011</v>
      </c>
      <c r="J37" s="249">
        <v>1011</v>
      </c>
      <c r="K37" s="101">
        <v>1011</v>
      </c>
      <c r="L37" s="249">
        <v>1011</v>
      </c>
      <c r="M37" s="101">
        <v>1011</v>
      </c>
      <c r="N37" s="249">
        <v>1011</v>
      </c>
      <c r="O37" s="249">
        <v>1011</v>
      </c>
      <c r="P37" s="249">
        <v>1011</v>
      </c>
      <c r="Q37" s="101">
        <v>1011</v>
      </c>
      <c r="R37" s="391">
        <f>G37/D37</f>
        <v>1</v>
      </c>
      <c r="S37" s="392">
        <f t="shared" si="7"/>
        <v>0</v>
      </c>
      <c r="T37" s="391">
        <f>G37/E37</f>
        <v>1</v>
      </c>
      <c r="U37" s="392">
        <f t="shared" si="8"/>
        <v>0</v>
      </c>
    </row>
    <row r="38" spans="1:21">
      <c r="A38" s="102" t="s">
        <v>1192</v>
      </c>
      <c r="B38" s="101" t="s">
        <v>1193</v>
      </c>
      <c r="C38" s="101">
        <v>1036</v>
      </c>
      <c r="D38" s="101"/>
      <c r="E38" s="101"/>
      <c r="F38" s="101"/>
      <c r="G38" s="101"/>
      <c r="H38" s="429"/>
      <c r="I38" s="101"/>
      <c r="J38" s="249"/>
      <c r="K38" s="101"/>
      <c r="L38" s="249"/>
      <c r="M38" s="101"/>
      <c r="N38" s="249"/>
      <c r="O38" s="249"/>
      <c r="P38" s="249"/>
      <c r="Q38" s="101"/>
      <c r="R38" s="391">
        <v>0</v>
      </c>
      <c r="S38" s="392">
        <f t="shared" si="7"/>
        <v>0</v>
      </c>
      <c r="T38" s="391">
        <v>0</v>
      </c>
      <c r="U38" s="392">
        <f t="shared" si="8"/>
        <v>0</v>
      </c>
    </row>
    <row r="39" spans="1:21">
      <c r="A39" s="97"/>
      <c r="B39" s="98" t="s">
        <v>1194</v>
      </c>
      <c r="C39" s="98">
        <f>C40+C58+C75</f>
        <v>421872</v>
      </c>
      <c r="D39" s="98">
        <f t="shared" ref="D39" si="14">D40+D58+D75</f>
        <v>301036</v>
      </c>
      <c r="E39" s="98">
        <f t="shared" ref="E39" si="15">E40+E58+E75</f>
        <v>524349</v>
      </c>
      <c r="F39" s="98">
        <v>521491</v>
      </c>
      <c r="G39" s="98">
        <v>521491</v>
      </c>
      <c r="H39" s="433">
        <f>H40+H58+H75</f>
        <v>524349</v>
      </c>
      <c r="I39" s="98">
        <f t="shared" ref="I39:Q39" si="16">I40+I58+I75</f>
        <v>521491</v>
      </c>
      <c r="J39" s="98">
        <f t="shared" si="16"/>
        <v>423752</v>
      </c>
      <c r="K39" s="98">
        <f t="shared" si="16"/>
        <v>483977</v>
      </c>
      <c r="L39" s="98">
        <f t="shared" si="16"/>
        <v>340977</v>
      </c>
      <c r="M39" s="98">
        <f t="shared" si="16"/>
        <v>483977</v>
      </c>
      <c r="N39" s="98">
        <f t="shared" si="16"/>
        <v>2215283</v>
      </c>
      <c r="O39" s="98">
        <f t="shared" si="16"/>
        <v>2423579</v>
      </c>
      <c r="P39" s="98">
        <f t="shared" si="16"/>
        <v>2418131</v>
      </c>
      <c r="Q39" s="98">
        <f t="shared" si="16"/>
        <v>712458</v>
      </c>
      <c r="R39" s="391">
        <f>G39/D39</f>
        <v>1.7323210513028342</v>
      </c>
      <c r="S39" s="392">
        <f t="shared" si="7"/>
        <v>220455</v>
      </c>
      <c r="T39" s="391">
        <f>G39/E39</f>
        <v>0.99454943177158728</v>
      </c>
      <c r="U39" s="392">
        <f t="shared" si="8"/>
        <v>-2858</v>
      </c>
    </row>
    <row r="40" spans="1:21">
      <c r="A40" s="103" t="s">
        <v>1155</v>
      </c>
      <c r="B40" s="104" t="s">
        <v>1195</v>
      </c>
      <c r="C40" s="104">
        <f>C41+C47+C48+C49+C50+C51+C52+C53+C54+C55+C56+C57</f>
        <v>84340</v>
      </c>
      <c r="D40" s="104">
        <f t="shared" ref="D40" si="17">D41+D47+D48+D49+D50+D51+D52+D53+D54+D55+D56+D57</f>
        <v>0</v>
      </c>
      <c r="E40" s="104">
        <f t="shared" ref="E40:G40" si="18">E41+E47+E48+E49+E50+E51+E52+E53+E54+E55+E56+E57</f>
        <v>86300</v>
      </c>
      <c r="F40" s="104">
        <f t="shared" ref="F40" si="19">F41+F47+F48+F49+F50+F51+F52+F53+F54+F55+F56+F57</f>
        <v>0</v>
      </c>
      <c r="G40" s="104">
        <f t="shared" si="18"/>
        <v>17124</v>
      </c>
      <c r="H40" s="435">
        <f>H41+H47+H48+H49+H50+H51+H52+H53+H54+H55+H56+H57</f>
        <v>86300</v>
      </c>
      <c r="I40" s="104">
        <f t="shared" ref="I40:Q40" si="20">I41+I47+I48+I49+I50+I51+I52+I53+I54+I55+I56+I57</f>
        <v>17124</v>
      </c>
      <c r="J40" s="104">
        <f t="shared" si="20"/>
        <v>100495</v>
      </c>
      <c r="K40" s="104">
        <f t="shared" si="20"/>
        <v>40708</v>
      </c>
      <c r="L40" s="104">
        <f t="shared" si="20"/>
        <v>57708</v>
      </c>
      <c r="M40" s="104">
        <f t="shared" si="20"/>
        <v>40708</v>
      </c>
      <c r="N40" s="104">
        <f t="shared" si="20"/>
        <v>1922134</v>
      </c>
      <c r="O40" s="104">
        <f t="shared" si="20"/>
        <v>2147100</v>
      </c>
      <c r="P40" s="104">
        <f t="shared" si="20"/>
        <v>2156666</v>
      </c>
      <c r="Q40" s="104">
        <f t="shared" si="20"/>
        <v>0</v>
      </c>
      <c r="R40" s="391">
        <v>0</v>
      </c>
      <c r="S40" s="392">
        <f t="shared" si="7"/>
        <v>17124</v>
      </c>
      <c r="T40" s="391">
        <f>G40/E40</f>
        <v>0.19842410196987254</v>
      </c>
      <c r="U40" s="392">
        <f t="shared" si="8"/>
        <v>-69176</v>
      </c>
    </row>
    <row r="41" spans="1:21">
      <c r="A41" s="102" t="s">
        <v>494</v>
      </c>
      <c r="B41" s="101" t="s">
        <v>1196</v>
      </c>
      <c r="C41" s="101"/>
      <c r="D41" s="101"/>
      <c r="E41" s="101"/>
      <c r="F41" s="101"/>
      <c r="G41" s="101"/>
      <c r="H41" s="429"/>
      <c r="I41" s="101"/>
      <c r="J41" s="249"/>
      <c r="K41" s="101"/>
      <c r="L41" s="249"/>
      <c r="M41" s="101"/>
      <c r="N41" s="249"/>
      <c r="O41" s="249"/>
      <c r="P41" s="249"/>
      <c r="Q41" s="101"/>
      <c r="R41" s="391">
        <v>0</v>
      </c>
      <c r="S41" s="392">
        <f t="shared" si="7"/>
        <v>0</v>
      </c>
      <c r="T41" s="391">
        <v>0</v>
      </c>
      <c r="U41" s="392">
        <f t="shared" si="8"/>
        <v>0</v>
      </c>
    </row>
    <row r="42" spans="1:21" outlineLevel="1">
      <c r="A42" s="102" t="s">
        <v>496</v>
      </c>
      <c r="B42" s="105" t="s">
        <v>1197</v>
      </c>
      <c r="C42" s="105"/>
      <c r="D42" s="105"/>
      <c r="E42" s="105"/>
      <c r="F42" s="105"/>
      <c r="G42" s="105"/>
      <c r="H42" s="429"/>
      <c r="I42" s="105"/>
      <c r="J42" s="431"/>
      <c r="K42" s="105"/>
      <c r="L42" s="431"/>
      <c r="M42" s="105"/>
      <c r="N42" s="431"/>
      <c r="O42" s="431"/>
      <c r="P42" s="431"/>
      <c r="Q42" s="105"/>
      <c r="R42" s="391">
        <v>0</v>
      </c>
      <c r="S42" s="392">
        <f t="shared" ref="S42:S73" si="21">G42-D42</f>
        <v>0</v>
      </c>
      <c r="T42" s="391">
        <v>0</v>
      </c>
      <c r="U42" s="392">
        <f t="shared" ref="U42:U73" si="22">G42-E42</f>
        <v>0</v>
      </c>
    </row>
    <row r="43" spans="1:21" outlineLevel="1">
      <c r="A43" s="102" t="s">
        <v>500</v>
      </c>
      <c r="B43" s="105" t="s">
        <v>1198</v>
      </c>
      <c r="C43" s="105"/>
      <c r="D43" s="105"/>
      <c r="E43" s="105"/>
      <c r="F43" s="105"/>
      <c r="G43" s="105"/>
      <c r="H43" s="429"/>
      <c r="I43" s="105"/>
      <c r="J43" s="431"/>
      <c r="K43" s="105"/>
      <c r="L43" s="431"/>
      <c r="M43" s="105"/>
      <c r="N43" s="431"/>
      <c r="O43" s="431"/>
      <c r="P43" s="431"/>
      <c r="Q43" s="105"/>
      <c r="R43" s="391">
        <v>0</v>
      </c>
      <c r="S43" s="392">
        <f t="shared" si="21"/>
        <v>0</v>
      </c>
      <c r="T43" s="391">
        <v>0</v>
      </c>
      <c r="U43" s="392">
        <f t="shared" si="22"/>
        <v>0</v>
      </c>
    </row>
    <row r="44" spans="1:21" outlineLevel="1">
      <c r="A44" s="102" t="s">
        <v>503</v>
      </c>
      <c r="B44" s="105" t="s">
        <v>1199</v>
      </c>
      <c r="C44" s="105"/>
      <c r="D44" s="105"/>
      <c r="E44" s="105"/>
      <c r="F44" s="105"/>
      <c r="G44" s="105"/>
      <c r="H44" s="429"/>
      <c r="I44" s="105"/>
      <c r="J44" s="431"/>
      <c r="K44" s="105"/>
      <c r="L44" s="431"/>
      <c r="M44" s="105"/>
      <c r="N44" s="431"/>
      <c r="O44" s="431"/>
      <c r="P44" s="431"/>
      <c r="Q44" s="105"/>
      <c r="R44" s="391">
        <v>0</v>
      </c>
      <c r="S44" s="392">
        <f t="shared" si="21"/>
        <v>0</v>
      </c>
      <c r="T44" s="391">
        <v>0</v>
      </c>
      <c r="U44" s="392">
        <f t="shared" si="22"/>
        <v>0</v>
      </c>
    </row>
    <row r="45" spans="1:21" outlineLevel="1">
      <c r="A45" s="102" t="s">
        <v>506</v>
      </c>
      <c r="B45" s="105" t="s">
        <v>1200</v>
      </c>
      <c r="C45" s="105"/>
      <c r="D45" s="105"/>
      <c r="E45" s="105"/>
      <c r="F45" s="105"/>
      <c r="G45" s="105"/>
      <c r="H45" s="429"/>
      <c r="I45" s="105"/>
      <c r="J45" s="431"/>
      <c r="K45" s="105"/>
      <c r="L45" s="431"/>
      <c r="M45" s="105"/>
      <c r="N45" s="431"/>
      <c r="O45" s="431"/>
      <c r="P45" s="431"/>
      <c r="Q45" s="105"/>
      <c r="R45" s="391">
        <v>0</v>
      </c>
      <c r="S45" s="392">
        <f t="shared" si="21"/>
        <v>0</v>
      </c>
      <c r="T45" s="391">
        <v>0</v>
      </c>
      <c r="U45" s="392">
        <f t="shared" si="22"/>
        <v>0</v>
      </c>
    </row>
    <row r="46" spans="1:21" outlineLevel="1">
      <c r="A46" s="102" t="s">
        <v>1201</v>
      </c>
      <c r="B46" s="105" t="s">
        <v>1202</v>
      </c>
      <c r="C46" s="105"/>
      <c r="D46" s="105"/>
      <c r="E46" s="105"/>
      <c r="F46" s="105"/>
      <c r="G46" s="105"/>
      <c r="H46" s="429"/>
      <c r="I46" s="105"/>
      <c r="J46" s="431"/>
      <c r="K46" s="105"/>
      <c r="L46" s="431"/>
      <c r="M46" s="105"/>
      <c r="N46" s="431"/>
      <c r="O46" s="431"/>
      <c r="P46" s="431"/>
      <c r="Q46" s="105"/>
      <c r="R46" s="391">
        <v>0</v>
      </c>
      <c r="S46" s="392">
        <f t="shared" si="21"/>
        <v>0</v>
      </c>
      <c r="T46" s="391">
        <v>0</v>
      </c>
      <c r="U46" s="392">
        <f t="shared" si="22"/>
        <v>0</v>
      </c>
    </row>
    <row r="47" spans="1:21">
      <c r="A47" s="102" t="s">
        <v>508</v>
      </c>
      <c r="B47" s="101" t="s">
        <v>1203</v>
      </c>
      <c r="C47" s="101"/>
      <c r="D47" s="101"/>
      <c r="E47" s="101"/>
      <c r="F47" s="101"/>
      <c r="G47" s="101"/>
      <c r="H47" s="429"/>
      <c r="I47" s="101"/>
      <c r="J47" s="249"/>
      <c r="K47" s="101"/>
      <c r="L47" s="249"/>
      <c r="M47" s="101"/>
      <c r="N47" s="249"/>
      <c r="O47" s="249"/>
      <c r="P47" s="249"/>
      <c r="Q47" s="101"/>
      <c r="R47" s="391">
        <v>0</v>
      </c>
      <c r="S47" s="392">
        <f t="shared" si="21"/>
        <v>0</v>
      </c>
      <c r="T47" s="391">
        <v>0</v>
      </c>
      <c r="U47" s="392">
        <f t="shared" si="22"/>
        <v>0</v>
      </c>
    </row>
    <row r="48" spans="1:21">
      <c r="A48" s="102" t="s">
        <v>521</v>
      </c>
      <c r="B48" s="101" t="s">
        <v>1204</v>
      </c>
      <c r="C48" s="101"/>
      <c r="D48" s="101"/>
      <c r="E48" s="101"/>
      <c r="F48" s="101"/>
      <c r="G48" s="101"/>
      <c r="H48" s="429"/>
      <c r="I48" s="101"/>
      <c r="J48" s="249"/>
      <c r="K48" s="101"/>
      <c r="L48" s="249"/>
      <c r="M48" s="101"/>
      <c r="N48" s="249"/>
      <c r="O48" s="249"/>
      <c r="P48" s="249"/>
      <c r="Q48" s="101"/>
      <c r="R48" s="391">
        <v>0</v>
      </c>
      <c r="S48" s="392">
        <f t="shared" si="21"/>
        <v>0</v>
      </c>
      <c r="T48" s="391">
        <v>0</v>
      </c>
      <c r="U48" s="392">
        <f t="shared" si="22"/>
        <v>0</v>
      </c>
    </row>
    <row r="49" spans="1:21" s="106" customFormat="1">
      <c r="A49" s="102" t="s">
        <v>523</v>
      </c>
      <c r="B49" s="101" t="s">
        <v>1205</v>
      </c>
      <c r="C49" s="101"/>
      <c r="D49" s="101"/>
      <c r="E49" s="101"/>
      <c r="F49" s="101"/>
      <c r="G49" s="101"/>
      <c r="H49" s="429"/>
      <c r="I49" s="101"/>
      <c r="J49" s="249"/>
      <c r="K49" s="101"/>
      <c r="L49" s="249"/>
      <c r="M49" s="101"/>
      <c r="N49" s="249"/>
      <c r="O49" s="249"/>
      <c r="P49" s="249"/>
      <c r="Q49" s="101"/>
      <c r="R49" s="391">
        <v>0</v>
      </c>
      <c r="S49" s="392">
        <f t="shared" si="21"/>
        <v>0</v>
      </c>
      <c r="T49" s="391">
        <v>0</v>
      </c>
      <c r="U49" s="392">
        <f t="shared" si="22"/>
        <v>0</v>
      </c>
    </row>
    <row r="50" spans="1:21" s="106" customFormat="1">
      <c r="A50" s="102" t="s">
        <v>525</v>
      </c>
      <c r="B50" s="101" t="s">
        <v>1165</v>
      </c>
      <c r="C50" s="101"/>
      <c r="D50" s="101"/>
      <c r="E50" s="101"/>
      <c r="F50" s="101"/>
      <c r="G50" s="101"/>
      <c r="H50" s="429"/>
      <c r="I50" s="101"/>
      <c r="J50" s="249"/>
      <c r="K50" s="101"/>
      <c r="L50" s="249"/>
      <c r="M50" s="101"/>
      <c r="N50" s="249"/>
      <c r="O50" s="249"/>
      <c r="P50" s="249"/>
      <c r="Q50" s="101"/>
      <c r="R50" s="391">
        <v>0</v>
      </c>
      <c r="S50" s="392">
        <f t="shared" si="21"/>
        <v>0</v>
      </c>
      <c r="T50" s="391">
        <v>0</v>
      </c>
      <c r="U50" s="392">
        <f t="shared" si="22"/>
        <v>0</v>
      </c>
    </row>
    <row r="51" spans="1:21" s="106" customFormat="1">
      <c r="A51" s="102" t="s">
        <v>1162</v>
      </c>
      <c r="B51" s="101" t="s">
        <v>1206</v>
      </c>
      <c r="C51" s="101"/>
      <c r="D51" s="101"/>
      <c r="E51" s="101"/>
      <c r="F51" s="101"/>
      <c r="G51" s="101"/>
      <c r="H51" s="429"/>
      <c r="I51" s="101"/>
      <c r="J51" s="249">
        <v>530</v>
      </c>
      <c r="K51" s="101"/>
      <c r="L51" s="249"/>
      <c r="M51" s="101"/>
      <c r="N51" s="249"/>
      <c r="O51" s="249"/>
      <c r="P51" s="249"/>
      <c r="Q51" s="101"/>
      <c r="R51" s="391">
        <v>0</v>
      </c>
      <c r="S51" s="392">
        <f t="shared" si="21"/>
        <v>0</v>
      </c>
      <c r="T51" s="391">
        <v>0</v>
      </c>
      <c r="U51" s="392">
        <f t="shared" si="22"/>
        <v>0</v>
      </c>
    </row>
    <row r="52" spans="1:21" s="106" customFormat="1">
      <c r="A52" s="102" t="s">
        <v>1164</v>
      </c>
      <c r="B52" s="101" t="s">
        <v>1207</v>
      </c>
      <c r="C52" s="101"/>
      <c r="D52" s="101"/>
      <c r="E52" s="101">
        <v>6943</v>
      </c>
      <c r="F52" s="101"/>
      <c r="G52" s="101">
        <v>5124</v>
      </c>
      <c r="H52" s="429">
        <v>6943</v>
      </c>
      <c r="I52" s="101">
        <v>5124</v>
      </c>
      <c r="J52" s="249">
        <v>43311</v>
      </c>
      <c r="K52" s="101">
        <v>3245</v>
      </c>
      <c r="L52" s="249">
        <v>23245</v>
      </c>
      <c r="M52" s="101">
        <v>3245</v>
      </c>
      <c r="N52" s="249">
        <v>7951</v>
      </c>
      <c r="O52" s="249">
        <v>6637</v>
      </c>
      <c r="P52" s="249">
        <v>16203</v>
      </c>
      <c r="Q52" s="101"/>
      <c r="R52" s="391">
        <v>0</v>
      </c>
      <c r="S52" s="392">
        <f t="shared" si="21"/>
        <v>5124</v>
      </c>
      <c r="T52" s="391">
        <f>G52/E52</f>
        <v>0.73800950597724324</v>
      </c>
      <c r="U52" s="392">
        <f t="shared" si="22"/>
        <v>-1819</v>
      </c>
    </row>
    <row r="53" spans="1:21" s="106" customFormat="1">
      <c r="A53" s="102" t="s">
        <v>1166</v>
      </c>
      <c r="B53" s="101" t="s">
        <v>1208</v>
      </c>
      <c r="C53" s="101"/>
      <c r="D53" s="101"/>
      <c r="E53" s="101"/>
      <c r="F53" s="101"/>
      <c r="G53" s="101"/>
      <c r="H53" s="429"/>
      <c r="I53" s="101"/>
      <c r="J53" s="249"/>
      <c r="K53" s="101"/>
      <c r="L53" s="249"/>
      <c r="M53" s="101"/>
      <c r="N53" s="249"/>
      <c r="O53" s="249"/>
      <c r="P53" s="249"/>
      <c r="Q53" s="101"/>
      <c r="R53" s="391">
        <v>0</v>
      </c>
      <c r="S53" s="392">
        <f t="shared" si="21"/>
        <v>0</v>
      </c>
      <c r="T53" s="391">
        <v>0</v>
      </c>
      <c r="U53" s="392">
        <f t="shared" si="22"/>
        <v>0</v>
      </c>
    </row>
    <row r="54" spans="1:21">
      <c r="A54" s="102" t="s">
        <v>1168</v>
      </c>
      <c r="B54" s="101" t="s">
        <v>1209</v>
      </c>
      <c r="C54" s="101"/>
      <c r="D54" s="101"/>
      <c r="E54" s="101">
        <v>28412</v>
      </c>
      <c r="F54" s="101"/>
      <c r="G54" s="101"/>
      <c r="H54" s="429">
        <v>28412</v>
      </c>
      <c r="I54" s="101"/>
      <c r="J54" s="249">
        <v>33479</v>
      </c>
      <c r="K54" s="101"/>
      <c r="L54" s="249"/>
      <c r="M54" s="101"/>
      <c r="N54" s="249"/>
      <c r="O54" s="249"/>
      <c r="P54" s="249"/>
      <c r="Q54" s="101"/>
      <c r="R54" s="391">
        <v>0</v>
      </c>
      <c r="S54" s="392">
        <f t="shared" si="21"/>
        <v>0</v>
      </c>
      <c r="T54" s="391">
        <f>G54/E54</f>
        <v>0</v>
      </c>
      <c r="U54" s="392">
        <f t="shared" si="22"/>
        <v>-28412</v>
      </c>
    </row>
    <row r="55" spans="1:21">
      <c r="A55" s="102" t="s">
        <v>1170</v>
      </c>
      <c r="B55" s="101" t="s">
        <v>1210</v>
      </c>
      <c r="C55" s="101">
        <v>322</v>
      </c>
      <c r="D55" s="101"/>
      <c r="E55" s="101">
        <v>12000</v>
      </c>
      <c r="F55" s="101"/>
      <c r="G55" s="101"/>
      <c r="H55" s="429"/>
      <c r="I55" s="101"/>
      <c r="J55" s="249"/>
      <c r="K55" s="101"/>
      <c r="L55" s="249"/>
      <c r="M55" s="101"/>
      <c r="N55" s="249">
        <v>1680854</v>
      </c>
      <c r="O55" s="249">
        <v>1680854</v>
      </c>
      <c r="P55" s="249">
        <v>1680854</v>
      </c>
      <c r="Q55" s="101"/>
      <c r="R55" s="391">
        <v>0</v>
      </c>
      <c r="S55" s="392">
        <f t="shared" si="21"/>
        <v>0</v>
      </c>
      <c r="T55" s="391">
        <f>G55/E55</f>
        <v>0</v>
      </c>
      <c r="U55" s="392">
        <f t="shared" si="22"/>
        <v>-12000</v>
      </c>
    </row>
    <row r="56" spans="1:21">
      <c r="A56" s="102" t="s">
        <v>1172</v>
      </c>
      <c r="B56" s="101" t="s">
        <v>1211</v>
      </c>
      <c r="C56" s="101"/>
      <c r="D56" s="101"/>
      <c r="E56" s="101">
        <v>38945</v>
      </c>
      <c r="F56" s="101"/>
      <c r="G56" s="101">
        <v>12000</v>
      </c>
      <c r="H56" s="429">
        <v>12000</v>
      </c>
      <c r="I56" s="101">
        <v>12000</v>
      </c>
      <c r="J56" s="249"/>
      <c r="K56" s="101">
        <v>12000</v>
      </c>
      <c r="L56" s="249">
        <v>12000</v>
      </c>
      <c r="M56" s="101">
        <v>12000</v>
      </c>
      <c r="N56" s="249">
        <v>12000</v>
      </c>
      <c r="O56" s="249">
        <v>12000</v>
      </c>
      <c r="P56" s="249">
        <v>12000</v>
      </c>
      <c r="Q56" s="101"/>
      <c r="R56" s="391">
        <v>0</v>
      </c>
      <c r="S56" s="392">
        <f t="shared" si="21"/>
        <v>12000</v>
      </c>
      <c r="T56" s="391">
        <f>G56/E56</f>
        <v>0.30812684555141867</v>
      </c>
      <c r="U56" s="392">
        <f t="shared" si="22"/>
        <v>-26945</v>
      </c>
    </row>
    <row r="57" spans="1:21">
      <c r="A57" s="102" t="s">
        <v>1174</v>
      </c>
      <c r="B57" s="101" t="s">
        <v>1212</v>
      </c>
      <c r="C57" s="101">
        <v>84018</v>
      </c>
      <c r="D57" s="101"/>
      <c r="E57" s="101"/>
      <c r="F57" s="101"/>
      <c r="G57" s="101"/>
      <c r="H57" s="429">
        <v>38945</v>
      </c>
      <c r="I57" s="101"/>
      <c r="J57" s="249">
        <v>23175</v>
      </c>
      <c r="K57" s="101">
        <v>25463</v>
      </c>
      <c r="L57" s="249">
        <v>22463</v>
      </c>
      <c r="M57" s="101">
        <v>25463</v>
      </c>
      <c r="N57" s="249">
        <v>221329</v>
      </c>
      <c r="O57" s="249">
        <v>447609</v>
      </c>
      <c r="P57" s="249">
        <v>447609</v>
      </c>
      <c r="Q57" s="101"/>
      <c r="R57" s="391">
        <v>0</v>
      </c>
      <c r="S57" s="392">
        <f t="shared" si="21"/>
        <v>0</v>
      </c>
      <c r="T57" s="391">
        <v>0</v>
      </c>
      <c r="U57" s="392">
        <f t="shared" si="22"/>
        <v>0</v>
      </c>
    </row>
    <row r="58" spans="1:21">
      <c r="A58" s="103" t="s">
        <v>1178</v>
      </c>
      <c r="B58" s="104" t="s">
        <v>1213</v>
      </c>
      <c r="C58" s="104">
        <f>C59+C65+C66+C67+C68+C69+C70+C71+C72+C73+C74</f>
        <v>12049</v>
      </c>
      <c r="D58" s="104">
        <f t="shared" ref="D58:G58" si="23">D59+D65+D66+D67+D68+D69+D70+D71+D72+D73+D74</f>
        <v>0</v>
      </c>
      <c r="E58" s="104">
        <f t="shared" si="23"/>
        <v>116759</v>
      </c>
      <c r="F58" s="104">
        <f t="shared" ref="F58" si="24">F59+F65+F66+F67+F68+F69+F70+F71+F72+F73+F74</f>
        <v>0</v>
      </c>
      <c r="G58" s="104">
        <f t="shared" si="23"/>
        <v>116759</v>
      </c>
      <c r="H58" s="435">
        <f>H59+H65+H66+H67+H68+H69+H70+H71+H72+H73+H74</f>
        <v>116759</v>
      </c>
      <c r="I58" s="104">
        <f t="shared" ref="I58" si="25">I59+I65+I66+I67+I68+I69+I70+I71+I72+I73+I74</f>
        <v>116759</v>
      </c>
      <c r="J58" s="104">
        <v>18478</v>
      </c>
      <c r="K58" s="104">
        <v>0</v>
      </c>
      <c r="L58" s="513">
        <v>0</v>
      </c>
      <c r="M58" s="104">
        <v>0</v>
      </c>
      <c r="N58" s="104">
        <v>0</v>
      </c>
      <c r="O58" s="104">
        <v>0</v>
      </c>
      <c r="P58" s="104">
        <v>0</v>
      </c>
      <c r="Q58" s="104">
        <v>0</v>
      </c>
      <c r="R58" s="391">
        <v>0</v>
      </c>
      <c r="S58" s="392">
        <f t="shared" si="21"/>
        <v>116759</v>
      </c>
      <c r="T58" s="391">
        <f>G58/E58</f>
        <v>1</v>
      </c>
      <c r="U58" s="392">
        <f t="shared" si="22"/>
        <v>0</v>
      </c>
    </row>
    <row r="59" spans="1:21">
      <c r="A59" s="102" t="s">
        <v>532</v>
      </c>
      <c r="B59" s="101" t="s">
        <v>1196</v>
      </c>
      <c r="C59" s="101"/>
      <c r="D59" s="101"/>
      <c r="E59" s="101"/>
      <c r="F59" s="101"/>
      <c r="G59" s="101"/>
      <c r="H59" s="429"/>
      <c r="I59" s="101"/>
      <c r="J59" s="249"/>
      <c r="K59" s="101"/>
      <c r="L59" s="249"/>
      <c r="M59" s="101"/>
      <c r="N59" s="249"/>
      <c r="O59" s="249"/>
      <c r="P59" s="249"/>
      <c r="Q59" s="101"/>
      <c r="R59" s="391">
        <v>0</v>
      </c>
      <c r="S59" s="392">
        <f t="shared" si="21"/>
        <v>0</v>
      </c>
      <c r="T59" s="391">
        <v>0</v>
      </c>
      <c r="U59" s="392">
        <f t="shared" si="22"/>
        <v>0</v>
      </c>
    </row>
    <row r="60" spans="1:21" outlineLevel="1">
      <c r="A60" s="102" t="s">
        <v>534</v>
      </c>
      <c r="B60" s="105" t="s">
        <v>1197</v>
      </c>
      <c r="C60" s="105"/>
      <c r="D60" s="105"/>
      <c r="E60" s="105"/>
      <c r="F60" s="105"/>
      <c r="G60" s="105"/>
      <c r="H60" s="429"/>
      <c r="I60" s="105"/>
      <c r="J60" s="431"/>
      <c r="K60" s="105"/>
      <c r="L60" s="431"/>
      <c r="M60" s="105"/>
      <c r="N60" s="431"/>
      <c r="O60" s="431"/>
      <c r="P60" s="431"/>
      <c r="Q60" s="105"/>
      <c r="R60" s="391">
        <v>0</v>
      </c>
      <c r="S60" s="392">
        <f t="shared" si="21"/>
        <v>0</v>
      </c>
      <c r="T60" s="391">
        <v>0</v>
      </c>
      <c r="U60" s="392">
        <f t="shared" si="22"/>
        <v>0</v>
      </c>
    </row>
    <row r="61" spans="1:21" outlineLevel="1">
      <c r="A61" s="102" t="s">
        <v>540</v>
      </c>
      <c r="B61" s="105" t="s">
        <v>1198</v>
      </c>
      <c r="C61" s="105"/>
      <c r="D61" s="105"/>
      <c r="E61" s="105"/>
      <c r="F61" s="105"/>
      <c r="G61" s="105"/>
      <c r="H61" s="429"/>
      <c r="I61" s="105"/>
      <c r="J61" s="431"/>
      <c r="K61" s="105"/>
      <c r="L61" s="431"/>
      <c r="M61" s="105"/>
      <c r="N61" s="431"/>
      <c r="O61" s="431"/>
      <c r="P61" s="431"/>
      <c r="Q61" s="105"/>
      <c r="R61" s="391">
        <v>0</v>
      </c>
      <c r="S61" s="392">
        <f t="shared" si="21"/>
        <v>0</v>
      </c>
      <c r="T61" s="391">
        <v>0</v>
      </c>
      <c r="U61" s="392">
        <f t="shared" si="22"/>
        <v>0</v>
      </c>
    </row>
    <row r="62" spans="1:21" outlineLevel="1">
      <c r="A62" s="102" t="s">
        <v>1214</v>
      </c>
      <c r="B62" s="105" t="s">
        <v>1199</v>
      </c>
      <c r="C62" s="105"/>
      <c r="D62" s="105"/>
      <c r="E62" s="105"/>
      <c r="F62" s="105"/>
      <c r="G62" s="105"/>
      <c r="H62" s="429"/>
      <c r="I62" s="105"/>
      <c r="J62" s="431"/>
      <c r="K62" s="105"/>
      <c r="L62" s="431"/>
      <c r="M62" s="105"/>
      <c r="N62" s="431"/>
      <c r="O62" s="431"/>
      <c r="P62" s="431"/>
      <c r="Q62" s="105"/>
      <c r="R62" s="391">
        <v>0</v>
      </c>
      <c r="S62" s="392">
        <f t="shared" si="21"/>
        <v>0</v>
      </c>
      <c r="T62" s="391">
        <v>0</v>
      </c>
      <c r="U62" s="392">
        <f t="shared" si="22"/>
        <v>0</v>
      </c>
    </row>
    <row r="63" spans="1:21" outlineLevel="1">
      <c r="A63" s="102" t="s">
        <v>1215</v>
      </c>
      <c r="B63" s="105" t="s">
        <v>1200</v>
      </c>
      <c r="C63" s="105"/>
      <c r="D63" s="105"/>
      <c r="E63" s="105"/>
      <c r="F63" s="105"/>
      <c r="G63" s="105"/>
      <c r="H63" s="429"/>
      <c r="I63" s="105"/>
      <c r="J63" s="431"/>
      <c r="K63" s="105"/>
      <c r="L63" s="431"/>
      <c r="M63" s="105"/>
      <c r="N63" s="431"/>
      <c r="O63" s="431"/>
      <c r="P63" s="431"/>
      <c r="Q63" s="105"/>
      <c r="R63" s="391">
        <v>0</v>
      </c>
      <c r="S63" s="392">
        <f t="shared" si="21"/>
        <v>0</v>
      </c>
      <c r="T63" s="391">
        <v>0</v>
      </c>
      <c r="U63" s="392">
        <f t="shared" si="22"/>
        <v>0</v>
      </c>
    </row>
    <row r="64" spans="1:21" outlineLevel="1">
      <c r="A64" s="102" t="s">
        <v>1216</v>
      </c>
      <c r="B64" s="105" t="s">
        <v>1202</v>
      </c>
      <c r="C64" s="105"/>
      <c r="D64" s="105"/>
      <c r="E64" s="105"/>
      <c r="F64" s="105"/>
      <c r="G64" s="105"/>
      <c r="H64" s="429"/>
      <c r="I64" s="105"/>
      <c r="J64" s="431"/>
      <c r="K64" s="105"/>
      <c r="L64" s="431"/>
      <c r="M64" s="105"/>
      <c r="N64" s="431"/>
      <c r="O64" s="431"/>
      <c r="P64" s="431"/>
      <c r="Q64" s="105"/>
      <c r="R64" s="391">
        <v>0</v>
      </c>
      <c r="S64" s="392">
        <f t="shared" si="21"/>
        <v>0</v>
      </c>
      <c r="T64" s="391">
        <v>0</v>
      </c>
      <c r="U64" s="392">
        <f t="shared" si="22"/>
        <v>0</v>
      </c>
    </row>
    <row r="65" spans="1:21">
      <c r="A65" s="102" t="s">
        <v>558</v>
      </c>
      <c r="B65" s="101" t="s">
        <v>1203</v>
      </c>
      <c r="C65" s="101"/>
      <c r="D65" s="101"/>
      <c r="E65" s="101"/>
      <c r="F65" s="101"/>
      <c r="G65" s="101"/>
      <c r="H65" s="429"/>
      <c r="I65" s="101"/>
      <c r="J65" s="249"/>
      <c r="K65" s="101"/>
      <c r="L65" s="249"/>
      <c r="M65" s="101"/>
      <c r="N65" s="249"/>
      <c r="O65" s="249"/>
      <c r="P65" s="249"/>
      <c r="Q65" s="101"/>
      <c r="R65" s="391">
        <v>0</v>
      </c>
      <c r="S65" s="392">
        <f t="shared" si="21"/>
        <v>0</v>
      </c>
      <c r="T65" s="391">
        <v>0</v>
      </c>
      <c r="U65" s="392">
        <f t="shared" si="22"/>
        <v>0</v>
      </c>
    </row>
    <row r="66" spans="1:21">
      <c r="A66" s="102" t="s">
        <v>1182</v>
      </c>
      <c r="B66" s="101" t="s">
        <v>1204</v>
      </c>
      <c r="C66" s="101"/>
      <c r="D66" s="101"/>
      <c r="E66" s="101"/>
      <c r="F66" s="101"/>
      <c r="G66" s="101"/>
      <c r="H66" s="429"/>
      <c r="I66" s="101"/>
      <c r="J66" s="249"/>
      <c r="K66" s="101"/>
      <c r="L66" s="249"/>
      <c r="M66" s="101"/>
      <c r="N66" s="249"/>
      <c r="O66" s="249"/>
      <c r="P66" s="249"/>
      <c r="Q66" s="101"/>
      <c r="R66" s="391">
        <v>0</v>
      </c>
      <c r="S66" s="392">
        <f t="shared" si="21"/>
        <v>0</v>
      </c>
      <c r="T66" s="391">
        <v>0</v>
      </c>
      <c r="U66" s="392">
        <f t="shared" si="22"/>
        <v>0</v>
      </c>
    </row>
    <row r="67" spans="1:21">
      <c r="A67" s="102" t="s">
        <v>1184</v>
      </c>
      <c r="B67" s="101" t="s">
        <v>1205</v>
      </c>
      <c r="C67" s="101"/>
      <c r="D67" s="101"/>
      <c r="E67" s="101"/>
      <c r="F67" s="101"/>
      <c r="G67" s="101"/>
      <c r="H67" s="429"/>
      <c r="I67" s="101"/>
      <c r="J67" s="249"/>
      <c r="K67" s="101"/>
      <c r="L67" s="249"/>
      <c r="M67" s="101"/>
      <c r="N67" s="249"/>
      <c r="O67" s="249"/>
      <c r="P67" s="249"/>
      <c r="Q67" s="101"/>
      <c r="R67" s="391">
        <v>0</v>
      </c>
      <c r="S67" s="392">
        <f t="shared" si="21"/>
        <v>0</v>
      </c>
      <c r="T67" s="391">
        <v>0</v>
      </c>
      <c r="U67" s="392">
        <f t="shared" si="22"/>
        <v>0</v>
      </c>
    </row>
    <row r="68" spans="1:21">
      <c r="A68" s="102" t="s">
        <v>1186</v>
      </c>
      <c r="B68" s="101" t="s">
        <v>1165</v>
      </c>
      <c r="C68" s="101"/>
      <c r="D68" s="101"/>
      <c r="E68" s="101"/>
      <c r="F68" s="101"/>
      <c r="G68" s="101"/>
      <c r="H68" s="429"/>
      <c r="I68" s="101"/>
      <c r="J68" s="249"/>
      <c r="K68" s="101"/>
      <c r="L68" s="249"/>
      <c r="M68" s="101"/>
      <c r="N68" s="249"/>
      <c r="O68" s="249"/>
      <c r="P68" s="249"/>
      <c r="Q68" s="101"/>
      <c r="R68" s="391">
        <v>0</v>
      </c>
      <c r="S68" s="392">
        <f t="shared" si="21"/>
        <v>0</v>
      </c>
      <c r="T68" s="391">
        <v>0</v>
      </c>
      <c r="U68" s="392">
        <f t="shared" si="22"/>
        <v>0</v>
      </c>
    </row>
    <row r="69" spans="1:21">
      <c r="A69" s="102" t="s">
        <v>1011</v>
      </c>
      <c r="B69" s="101" t="s">
        <v>1217</v>
      </c>
      <c r="C69" s="101">
        <v>755</v>
      </c>
      <c r="D69" s="101"/>
      <c r="E69" s="101"/>
      <c r="F69" s="101"/>
      <c r="G69" s="101"/>
      <c r="H69" s="429"/>
      <c r="I69" s="101"/>
      <c r="J69" s="249"/>
      <c r="K69" s="101"/>
      <c r="L69" s="249"/>
      <c r="M69" s="101"/>
      <c r="N69" s="249"/>
      <c r="O69" s="249"/>
      <c r="P69" s="249"/>
      <c r="Q69" s="101"/>
      <c r="R69" s="391">
        <v>0</v>
      </c>
      <c r="S69" s="392">
        <f t="shared" si="21"/>
        <v>0</v>
      </c>
      <c r="T69" s="391">
        <v>0</v>
      </c>
      <c r="U69" s="392">
        <f t="shared" si="22"/>
        <v>0</v>
      </c>
    </row>
    <row r="70" spans="1:21">
      <c r="A70" s="102" t="s">
        <v>1013</v>
      </c>
      <c r="B70" s="101" t="s">
        <v>1211</v>
      </c>
      <c r="C70" s="101"/>
      <c r="D70" s="101"/>
      <c r="E70" s="101"/>
      <c r="F70" s="101"/>
      <c r="G70" s="101"/>
      <c r="H70" s="429"/>
      <c r="I70" s="101"/>
      <c r="J70" s="249"/>
      <c r="K70" s="101"/>
      <c r="L70" s="249"/>
      <c r="M70" s="101"/>
      <c r="N70" s="249"/>
      <c r="O70" s="249"/>
      <c r="P70" s="249"/>
      <c r="Q70" s="101"/>
      <c r="R70" s="391">
        <v>0</v>
      </c>
      <c r="S70" s="392">
        <f t="shared" si="21"/>
        <v>0</v>
      </c>
      <c r="T70" s="391">
        <v>0</v>
      </c>
      <c r="U70" s="392">
        <f t="shared" si="22"/>
        <v>0</v>
      </c>
    </row>
    <row r="71" spans="1:21">
      <c r="A71" s="102" t="s">
        <v>1015</v>
      </c>
      <c r="B71" s="101" t="s">
        <v>1206</v>
      </c>
      <c r="C71" s="101">
        <v>11294</v>
      </c>
      <c r="D71" s="101"/>
      <c r="E71" s="101">
        <v>116759</v>
      </c>
      <c r="F71" s="101"/>
      <c r="G71" s="101">
        <v>116759</v>
      </c>
      <c r="H71" s="429">
        <v>116759</v>
      </c>
      <c r="I71" s="101">
        <v>116759</v>
      </c>
      <c r="J71" s="101">
        <v>18478</v>
      </c>
      <c r="K71" s="101"/>
      <c r="L71" s="249"/>
      <c r="M71" s="101"/>
      <c r="N71" s="249"/>
      <c r="O71" s="249"/>
      <c r="P71" s="249"/>
      <c r="Q71" s="101"/>
      <c r="R71" s="391">
        <v>0</v>
      </c>
      <c r="S71" s="392">
        <f t="shared" si="21"/>
        <v>116759</v>
      </c>
      <c r="T71" s="391">
        <f>G71/E71</f>
        <v>1</v>
      </c>
      <c r="U71" s="392">
        <f t="shared" si="22"/>
        <v>0</v>
      </c>
    </row>
    <row r="72" spans="1:21">
      <c r="A72" s="102" t="s">
        <v>1017</v>
      </c>
      <c r="B72" s="101" t="s">
        <v>1207</v>
      </c>
      <c r="C72" s="101"/>
      <c r="D72" s="101"/>
      <c r="E72" s="101"/>
      <c r="F72" s="101"/>
      <c r="G72" s="101"/>
      <c r="H72" s="429"/>
      <c r="I72" s="101"/>
      <c r="J72" s="249"/>
      <c r="K72" s="101"/>
      <c r="L72" s="249"/>
      <c r="M72" s="101"/>
      <c r="N72" s="249"/>
      <c r="O72" s="249"/>
      <c r="P72" s="249"/>
      <c r="Q72" s="101"/>
      <c r="R72" s="391">
        <v>0</v>
      </c>
      <c r="S72" s="392">
        <f t="shared" si="21"/>
        <v>0</v>
      </c>
      <c r="T72" s="391">
        <v>0</v>
      </c>
      <c r="U72" s="392">
        <f t="shared" si="22"/>
        <v>0</v>
      </c>
    </row>
    <row r="73" spans="1:21">
      <c r="A73" s="102" t="s">
        <v>1188</v>
      </c>
      <c r="B73" s="101" t="s">
        <v>1218</v>
      </c>
      <c r="C73" s="101"/>
      <c r="D73" s="101"/>
      <c r="E73" s="101"/>
      <c r="F73" s="101"/>
      <c r="G73" s="101"/>
      <c r="H73" s="429"/>
      <c r="I73" s="101"/>
      <c r="J73" s="249"/>
      <c r="K73" s="101"/>
      <c r="L73" s="249"/>
      <c r="M73" s="101"/>
      <c r="N73" s="249"/>
      <c r="O73" s="249"/>
      <c r="P73" s="249"/>
      <c r="Q73" s="101"/>
      <c r="R73" s="391">
        <v>0</v>
      </c>
      <c r="S73" s="392">
        <f t="shared" si="21"/>
        <v>0</v>
      </c>
      <c r="T73" s="391">
        <v>0</v>
      </c>
      <c r="U73" s="392">
        <f t="shared" si="22"/>
        <v>0</v>
      </c>
    </row>
    <row r="74" spans="1:21">
      <c r="A74" s="102" t="s">
        <v>1190</v>
      </c>
      <c r="B74" s="101" t="s">
        <v>1219</v>
      </c>
      <c r="C74" s="101"/>
      <c r="D74" s="101"/>
      <c r="E74" s="101"/>
      <c r="F74" s="101"/>
      <c r="G74" s="101"/>
      <c r="H74" s="429"/>
      <c r="I74" s="101"/>
      <c r="J74" s="249"/>
      <c r="K74" s="101"/>
      <c r="L74" s="249"/>
      <c r="M74" s="101"/>
      <c r="N74" s="249"/>
      <c r="O74" s="249"/>
      <c r="P74" s="249"/>
      <c r="Q74" s="101"/>
      <c r="R74" s="391">
        <v>0</v>
      </c>
      <c r="S74" s="392">
        <f t="shared" ref="S74:S83" si="26">G74-D74</f>
        <v>0</v>
      </c>
      <c r="T74" s="391">
        <v>0</v>
      </c>
      <c r="U74" s="392">
        <f t="shared" ref="U74:U83" si="27">G74-E74</f>
        <v>0</v>
      </c>
    </row>
    <row r="75" spans="1:21">
      <c r="A75" s="103" t="s">
        <v>1220</v>
      </c>
      <c r="B75" s="104" t="s">
        <v>1221</v>
      </c>
      <c r="C75" s="104">
        <f>C82+C83</f>
        <v>325483</v>
      </c>
      <c r="D75" s="104">
        <f t="shared" ref="D75:G75" si="28">D82+D83</f>
        <v>301036</v>
      </c>
      <c r="E75" s="104">
        <f t="shared" si="28"/>
        <v>321290</v>
      </c>
      <c r="F75" s="104">
        <f t="shared" ref="F75" si="29">F82+F83</f>
        <v>373506</v>
      </c>
      <c r="G75" s="104">
        <f t="shared" si="28"/>
        <v>387608</v>
      </c>
      <c r="H75" s="435">
        <f>H82+H83</f>
        <v>321290</v>
      </c>
      <c r="I75" s="104">
        <f t="shared" ref="I75:Q75" si="30">I82+I83</f>
        <v>387608</v>
      </c>
      <c r="J75" s="104">
        <f t="shared" si="30"/>
        <v>304779</v>
      </c>
      <c r="K75" s="104">
        <f t="shared" si="30"/>
        <v>443269</v>
      </c>
      <c r="L75" s="104">
        <f t="shared" si="30"/>
        <v>283269</v>
      </c>
      <c r="M75" s="104">
        <f t="shared" si="30"/>
        <v>443269</v>
      </c>
      <c r="N75" s="104">
        <f t="shared" si="30"/>
        <v>293149</v>
      </c>
      <c r="O75" s="104">
        <f t="shared" si="30"/>
        <v>276479</v>
      </c>
      <c r="P75" s="104">
        <f t="shared" si="30"/>
        <v>261465</v>
      </c>
      <c r="Q75" s="104">
        <f t="shared" si="30"/>
        <v>712458</v>
      </c>
      <c r="R75" s="391">
        <f>G75/D75</f>
        <v>1.2875802229633666</v>
      </c>
      <c r="S75" s="392">
        <f t="shared" si="26"/>
        <v>86572</v>
      </c>
      <c r="T75" s="391">
        <f>G75/E75</f>
        <v>1.2064116530237481</v>
      </c>
      <c r="U75" s="392">
        <f t="shared" si="27"/>
        <v>66318</v>
      </c>
    </row>
    <row r="76" spans="1:21">
      <c r="A76" s="102" t="s">
        <v>644</v>
      </c>
      <c r="B76" s="101" t="s">
        <v>1222</v>
      </c>
      <c r="C76" s="101">
        <v>70996</v>
      </c>
      <c r="D76" s="101">
        <v>70996</v>
      </c>
      <c r="E76" s="101">
        <v>70996</v>
      </c>
      <c r="F76" s="101">
        <v>70996</v>
      </c>
      <c r="G76" s="101">
        <v>70996</v>
      </c>
      <c r="H76" s="429">
        <v>70996</v>
      </c>
      <c r="I76" s="101">
        <v>70996</v>
      </c>
      <c r="J76" s="101">
        <v>70996</v>
      </c>
      <c r="K76" s="101">
        <v>70996</v>
      </c>
      <c r="L76" s="249">
        <v>70996</v>
      </c>
      <c r="M76" s="101">
        <v>70996</v>
      </c>
      <c r="N76" s="101">
        <v>70996</v>
      </c>
      <c r="O76" s="101">
        <v>70996</v>
      </c>
      <c r="P76" s="101">
        <v>70996</v>
      </c>
      <c r="Q76" s="101">
        <v>70996</v>
      </c>
      <c r="R76" s="391">
        <f>G76/D76</f>
        <v>1</v>
      </c>
      <c r="S76" s="392">
        <f t="shared" si="26"/>
        <v>0</v>
      </c>
      <c r="T76" s="391">
        <f>G76/E76</f>
        <v>1</v>
      </c>
      <c r="U76" s="392">
        <f t="shared" si="27"/>
        <v>0</v>
      </c>
    </row>
    <row r="77" spans="1:21">
      <c r="A77" s="102" t="s">
        <v>653</v>
      </c>
      <c r="B77" s="101" t="s">
        <v>458</v>
      </c>
      <c r="C77" s="101"/>
      <c r="D77" s="101"/>
      <c r="E77" s="101"/>
      <c r="F77" s="101"/>
      <c r="G77" s="101"/>
      <c r="H77" s="429"/>
      <c r="I77" s="101"/>
      <c r="J77" s="249"/>
      <c r="K77" s="101"/>
      <c r="L77" s="249"/>
      <c r="M77" s="101"/>
      <c r="N77" s="249"/>
      <c r="O77" s="249"/>
      <c r="P77" s="249"/>
      <c r="Q77" s="101"/>
      <c r="R77" s="391">
        <v>0</v>
      </c>
      <c r="S77" s="392">
        <f t="shared" si="26"/>
        <v>0</v>
      </c>
      <c r="T77" s="391">
        <v>0</v>
      </c>
      <c r="U77" s="392">
        <f t="shared" si="27"/>
        <v>0</v>
      </c>
    </row>
    <row r="78" spans="1:21">
      <c r="A78" s="102" t="s">
        <v>654</v>
      </c>
      <c r="B78" s="101" t="s">
        <v>460</v>
      </c>
      <c r="C78" s="101"/>
      <c r="D78" s="101"/>
      <c r="E78" s="101"/>
      <c r="F78" s="101"/>
      <c r="G78" s="101"/>
      <c r="H78" s="429"/>
      <c r="I78" s="101"/>
      <c r="J78" s="249"/>
      <c r="K78" s="101"/>
      <c r="L78" s="249"/>
      <c r="M78" s="101"/>
      <c r="N78" s="249"/>
      <c r="O78" s="249"/>
      <c r="P78" s="249"/>
      <c r="Q78" s="101"/>
      <c r="R78" s="391">
        <v>0</v>
      </c>
      <c r="S78" s="392">
        <f t="shared" si="26"/>
        <v>0</v>
      </c>
      <c r="T78" s="391">
        <v>0</v>
      </c>
      <c r="U78" s="392">
        <f t="shared" si="27"/>
        <v>0</v>
      </c>
    </row>
    <row r="79" spans="1:21">
      <c r="A79" s="102" t="s">
        <v>659</v>
      </c>
      <c r="B79" s="101" t="s">
        <v>1223</v>
      </c>
      <c r="C79" s="101"/>
      <c r="D79" s="101"/>
      <c r="E79" s="101"/>
      <c r="F79" s="101"/>
      <c r="G79" s="101"/>
      <c r="H79" s="429"/>
      <c r="I79" s="101"/>
      <c r="J79" s="249"/>
      <c r="K79" s="101"/>
      <c r="L79" s="249"/>
      <c r="M79" s="101"/>
      <c r="N79" s="249"/>
      <c r="O79" s="249"/>
      <c r="P79" s="249"/>
      <c r="Q79" s="101"/>
      <c r="R79" s="391">
        <v>0</v>
      </c>
      <c r="S79" s="392">
        <f t="shared" si="26"/>
        <v>0</v>
      </c>
      <c r="T79" s="391">
        <v>0</v>
      </c>
      <c r="U79" s="392">
        <f t="shared" si="27"/>
        <v>0</v>
      </c>
    </row>
    <row r="80" spans="1:21">
      <c r="A80" s="102" t="s">
        <v>660</v>
      </c>
      <c r="B80" s="101" t="s">
        <v>462</v>
      </c>
      <c r="C80" s="101"/>
      <c r="D80" s="101"/>
      <c r="E80" s="101"/>
      <c r="F80" s="101"/>
      <c r="G80" s="101"/>
      <c r="H80" s="429"/>
      <c r="I80" s="101"/>
      <c r="J80" s="249"/>
      <c r="K80" s="101"/>
      <c r="L80" s="249"/>
      <c r="M80" s="101"/>
      <c r="N80" s="249"/>
      <c r="O80" s="249"/>
      <c r="P80" s="249"/>
      <c r="Q80" s="101"/>
      <c r="R80" s="391">
        <v>0</v>
      </c>
      <c r="S80" s="392">
        <f t="shared" si="26"/>
        <v>0</v>
      </c>
      <c r="T80" s="391">
        <v>0</v>
      </c>
      <c r="U80" s="392">
        <f t="shared" si="27"/>
        <v>0</v>
      </c>
    </row>
    <row r="81" spans="1:21">
      <c r="A81" s="107" t="s">
        <v>661</v>
      </c>
      <c r="B81" s="108" t="s">
        <v>479</v>
      </c>
      <c r="C81" s="108">
        <v>254487</v>
      </c>
      <c r="D81" s="108">
        <v>230040</v>
      </c>
      <c r="E81" s="108">
        <v>250294</v>
      </c>
      <c r="F81" s="108">
        <v>302510</v>
      </c>
      <c r="G81" s="108">
        <v>316612</v>
      </c>
      <c r="H81" s="436">
        <v>250294</v>
      </c>
      <c r="I81" s="108">
        <v>316612</v>
      </c>
      <c r="J81" s="432">
        <v>233783</v>
      </c>
      <c r="K81" s="248">
        <v>372273</v>
      </c>
      <c r="L81" s="432">
        <v>212273</v>
      </c>
      <c r="M81" s="551">
        <v>372273</v>
      </c>
      <c r="N81" s="436">
        <v>222153</v>
      </c>
      <c r="O81" s="436">
        <v>205483</v>
      </c>
      <c r="P81" s="436">
        <v>190469</v>
      </c>
      <c r="Q81" s="248">
        <v>641462</v>
      </c>
      <c r="R81" s="391">
        <f>G81/D81</f>
        <v>1.3763345505129543</v>
      </c>
      <c r="S81" s="392">
        <f t="shared" si="26"/>
        <v>86572</v>
      </c>
      <c r="T81" s="391">
        <f>G81/E81</f>
        <v>1.2649604065618831</v>
      </c>
      <c r="U81" s="392">
        <f t="shared" si="27"/>
        <v>66318</v>
      </c>
    </row>
    <row r="82" spans="1:21">
      <c r="A82" s="102" t="s">
        <v>662</v>
      </c>
      <c r="B82" s="101" t="s">
        <v>1224</v>
      </c>
      <c r="C82" s="101">
        <f>SUM(C76:C81)</f>
        <v>325483</v>
      </c>
      <c r="D82" s="101">
        <f t="shared" ref="D82:Q82" si="31">SUM(D76:D81)</f>
        <v>301036</v>
      </c>
      <c r="E82" s="101">
        <f t="shared" si="31"/>
        <v>321290</v>
      </c>
      <c r="F82" s="101">
        <f t="shared" ref="F82" si="32">SUM(F76:F81)</f>
        <v>373506</v>
      </c>
      <c r="G82" s="101">
        <f t="shared" si="31"/>
        <v>387608</v>
      </c>
      <c r="H82" s="101">
        <f t="shared" si="31"/>
        <v>321290</v>
      </c>
      <c r="I82" s="101">
        <f t="shared" si="31"/>
        <v>387608</v>
      </c>
      <c r="J82" s="101">
        <f t="shared" si="31"/>
        <v>304779</v>
      </c>
      <c r="K82" s="101">
        <f t="shared" si="31"/>
        <v>443269</v>
      </c>
      <c r="L82" s="101">
        <f t="shared" si="31"/>
        <v>283269</v>
      </c>
      <c r="M82" s="429">
        <f t="shared" si="31"/>
        <v>443269</v>
      </c>
      <c r="N82" s="429">
        <f t="shared" si="31"/>
        <v>293149</v>
      </c>
      <c r="O82" s="429">
        <f t="shared" si="31"/>
        <v>276479</v>
      </c>
      <c r="P82" s="429">
        <f t="shared" si="31"/>
        <v>261465</v>
      </c>
      <c r="Q82" s="101">
        <f t="shared" si="31"/>
        <v>712458</v>
      </c>
      <c r="R82" s="391">
        <f>G82/D82</f>
        <v>1.2875802229633666</v>
      </c>
      <c r="S82" s="392">
        <f t="shared" si="26"/>
        <v>86572</v>
      </c>
      <c r="T82" s="391">
        <f>G82/E82</f>
        <v>1.2064116530237481</v>
      </c>
      <c r="U82" s="392">
        <f t="shared" si="27"/>
        <v>66318</v>
      </c>
    </row>
    <row r="83" spans="1:21">
      <c r="A83" s="102" t="s">
        <v>664</v>
      </c>
      <c r="B83" s="101" t="s">
        <v>1225</v>
      </c>
      <c r="C83" s="101"/>
      <c r="D83" s="101"/>
      <c r="E83" s="101"/>
      <c r="F83" s="249"/>
      <c r="G83" s="101"/>
      <c r="H83" s="429"/>
      <c r="I83" s="101"/>
      <c r="J83" s="249"/>
      <c r="K83" s="101"/>
      <c r="L83" s="249"/>
      <c r="M83" s="101"/>
      <c r="N83" s="249"/>
      <c r="O83" s="249"/>
      <c r="P83" s="249"/>
      <c r="Q83" s="101"/>
      <c r="R83" s="391">
        <v>0</v>
      </c>
      <c r="S83" s="392">
        <f t="shared" si="26"/>
        <v>0</v>
      </c>
      <c r="T83" s="391">
        <v>0</v>
      </c>
      <c r="U83" s="392">
        <f t="shared" si="27"/>
        <v>0</v>
      </c>
    </row>
    <row r="84" spans="1:21">
      <c r="U84" s="390"/>
    </row>
    <row r="85" spans="1:21">
      <c r="B85" s="250"/>
      <c r="C85" s="251">
        <f>C10-C39</f>
        <v>0</v>
      </c>
      <c r="D85" s="251">
        <f t="shared" ref="D85:Q85" si="33">D10-D39</f>
        <v>0</v>
      </c>
      <c r="E85" s="251">
        <f t="shared" si="33"/>
        <v>0</v>
      </c>
      <c r="F85" s="251">
        <f t="shared" si="33"/>
        <v>0</v>
      </c>
      <c r="G85" s="251">
        <f t="shared" si="33"/>
        <v>0</v>
      </c>
      <c r="H85" s="251">
        <f t="shared" si="33"/>
        <v>0</v>
      </c>
      <c r="I85" s="251">
        <f t="shared" si="33"/>
        <v>0</v>
      </c>
      <c r="J85" s="251">
        <f t="shared" si="33"/>
        <v>0</v>
      </c>
      <c r="K85" s="251">
        <f t="shared" ref="K85" si="34">K10-K39</f>
        <v>0</v>
      </c>
      <c r="L85" s="251"/>
      <c r="M85" s="251">
        <f t="shared" si="33"/>
        <v>0.38285714300582185</v>
      </c>
      <c r="N85" s="251">
        <f t="shared" si="33"/>
        <v>-0.28000000026077032</v>
      </c>
      <c r="O85" s="251">
        <f t="shared" si="33"/>
        <v>-0.28000000026077032</v>
      </c>
      <c r="P85" s="251">
        <f t="shared" si="33"/>
        <v>-0.27999999979510903</v>
      </c>
      <c r="Q85" s="251">
        <f t="shared" si="33"/>
        <v>-8.2142856903374195E-2</v>
      </c>
      <c r="U85" s="390"/>
    </row>
    <row r="86" spans="1:21" ht="74.25" customHeight="1">
      <c r="U86" s="390"/>
    </row>
    <row r="87" spans="1:21" ht="21" customHeight="1">
      <c r="C87" s="646" t="s">
        <v>67</v>
      </c>
      <c r="D87" s="646"/>
      <c r="E87" s="646"/>
      <c r="F87" s="646"/>
      <c r="G87" s="646"/>
      <c r="H87" s="558"/>
      <c r="I87" s="655" t="s">
        <v>1437</v>
      </c>
      <c r="J87" s="655"/>
      <c r="K87" s="655"/>
      <c r="L87" s="557"/>
      <c r="M87" s="557"/>
      <c r="N87" s="557"/>
      <c r="O87" s="557"/>
      <c r="P87" s="557"/>
      <c r="Q87" s="557"/>
      <c r="U87" s="390"/>
    </row>
    <row r="88" spans="1:21" ht="48" customHeight="1">
      <c r="C88" s="556" t="s">
        <v>1</v>
      </c>
      <c r="D88" s="556" t="s">
        <v>1</v>
      </c>
      <c r="E88" s="556" t="s">
        <v>1</v>
      </c>
      <c r="F88" s="556" t="s">
        <v>1</v>
      </c>
      <c r="G88" s="556" t="s">
        <v>1</v>
      </c>
      <c r="H88" s="556"/>
      <c r="I88" s="557" t="s">
        <v>1</v>
      </c>
      <c r="J88" s="557" t="s">
        <v>1</v>
      </c>
      <c r="K88" s="557"/>
      <c r="L88" s="557"/>
      <c r="M88" s="557" t="s">
        <v>1</v>
      </c>
      <c r="N88" s="557"/>
      <c r="O88" s="557"/>
      <c r="P88" s="557"/>
      <c r="Q88" s="557" t="s">
        <v>1</v>
      </c>
      <c r="U88" s="390"/>
    </row>
    <row r="89" spans="1:21" ht="57.75" customHeight="1">
      <c r="C89" s="646" t="s">
        <v>69</v>
      </c>
      <c r="D89" s="646"/>
      <c r="E89" s="646"/>
      <c r="F89" s="646"/>
      <c r="G89" s="646"/>
      <c r="H89" s="558"/>
      <c r="I89" s="649" t="s">
        <v>1437</v>
      </c>
      <c r="J89" s="649"/>
      <c r="K89" s="649"/>
      <c r="L89" s="649"/>
      <c r="M89" s="649"/>
      <c r="N89" s="649"/>
      <c r="O89" s="649"/>
      <c r="P89" s="649"/>
      <c r="Q89" s="649"/>
      <c r="U89" s="390"/>
    </row>
    <row r="90" spans="1:21" ht="15.75" customHeight="1">
      <c r="C90" s="556" t="s">
        <v>1</v>
      </c>
      <c r="D90" s="556" t="s">
        <v>1</v>
      </c>
      <c r="E90" s="556" t="s">
        <v>1</v>
      </c>
      <c r="F90" s="556" t="s">
        <v>1</v>
      </c>
      <c r="G90" s="556" t="s">
        <v>1</v>
      </c>
      <c r="H90" s="556"/>
      <c r="U90" s="390"/>
    </row>
    <row r="91" spans="1:21">
      <c r="C91" s="646" t="s">
        <v>70</v>
      </c>
      <c r="D91" s="646"/>
      <c r="E91" s="646"/>
      <c r="F91" s="646"/>
      <c r="G91" s="646"/>
      <c r="H91" s="646"/>
      <c r="I91" s="646"/>
      <c r="J91" s="556"/>
      <c r="K91" s="556"/>
      <c r="L91" s="556"/>
      <c r="M91" s="556"/>
      <c r="N91" s="556"/>
      <c r="O91" s="556"/>
      <c r="P91" s="556"/>
      <c r="Q91" s="556" t="s">
        <v>1</v>
      </c>
      <c r="U91" s="390"/>
    </row>
    <row r="92" spans="1:21">
      <c r="C92" s="254"/>
      <c r="D92" s="222"/>
      <c r="E92" s="222"/>
      <c r="F92" s="222"/>
      <c r="G92" s="222"/>
      <c r="H92" s="222"/>
      <c r="I92" s="222"/>
      <c r="J92" s="222"/>
      <c r="K92" s="222"/>
      <c r="L92" s="222"/>
      <c r="M92" s="222"/>
      <c r="N92" s="222"/>
      <c r="O92" s="222"/>
      <c r="P92" s="222"/>
      <c r="Q92" s="222"/>
      <c r="U92" s="390"/>
    </row>
    <row r="93" spans="1:21">
      <c r="C93" s="54"/>
      <c r="D93" s="86"/>
      <c r="E93" s="86"/>
      <c r="F93" s="86"/>
      <c r="G93" s="86"/>
      <c r="H93" s="48"/>
      <c r="I93" s="48"/>
      <c r="J93" s="48"/>
      <c r="K93" s="48"/>
      <c r="L93" s="48"/>
      <c r="M93" s="48"/>
      <c r="N93" s="48"/>
      <c r="O93" s="48"/>
      <c r="P93" s="48"/>
      <c r="Q93" s="48"/>
      <c r="U93" s="390"/>
    </row>
    <row r="94" spans="1:21">
      <c r="U94" s="390"/>
    </row>
    <row r="95" spans="1:21">
      <c r="U95" s="390"/>
    </row>
    <row r="96" spans="1:21">
      <c r="U96" s="390"/>
    </row>
    <row r="97" spans="1:21">
      <c r="U97" s="390"/>
    </row>
    <row r="98" spans="1:21" ht="15.75" customHeight="1">
      <c r="A98" s="109" t="s">
        <v>952</v>
      </c>
      <c r="U98" s="390"/>
    </row>
    <row r="99" spans="1:21">
      <c r="U99" s="390"/>
    </row>
    <row r="100" spans="1:21" ht="15.75" customHeight="1">
      <c r="U100" s="390"/>
    </row>
    <row r="101" spans="1:21">
      <c r="C101" s="89">
        <f>C10-C39</f>
        <v>0</v>
      </c>
      <c r="D101" s="89">
        <f t="shared" ref="D101:Q101" si="35">D10-D39</f>
        <v>0</v>
      </c>
      <c r="E101" s="89">
        <f t="shared" si="35"/>
        <v>0</v>
      </c>
      <c r="G101" s="89">
        <f t="shared" si="35"/>
        <v>0</v>
      </c>
      <c r="I101" s="89">
        <f t="shared" si="35"/>
        <v>0</v>
      </c>
      <c r="K101" s="89">
        <f t="shared" ref="K101" si="36">K10-K39</f>
        <v>0</v>
      </c>
      <c r="M101" s="89">
        <f t="shared" si="35"/>
        <v>0.38285714300582185</v>
      </c>
      <c r="Q101" s="89">
        <f t="shared" si="35"/>
        <v>-8.2142856903374195E-2</v>
      </c>
      <c r="U101" s="390"/>
    </row>
    <row r="102" spans="1:21">
      <c r="U102" s="390"/>
    </row>
    <row r="103" spans="1:21">
      <c r="U103" s="390"/>
    </row>
    <row r="104" spans="1:21">
      <c r="U104" s="390"/>
    </row>
    <row r="105" spans="1:21">
      <c r="U105" s="390"/>
    </row>
    <row r="106" spans="1:21">
      <c r="U106" s="390"/>
    </row>
    <row r="107" spans="1:21">
      <c r="U107" s="390"/>
    </row>
    <row r="108" spans="1:21">
      <c r="U108" s="390"/>
    </row>
    <row r="109" spans="1:21">
      <c r="U109" s="390"/>
    </row>
    <row r="110" spans="1:21">
      <c r="U110" s="390"/>
    </row>
    <row r="111" spans="1:21">
      <c r="U111" s="390"/>
    </row>
  </sheetData>
  <mergeCells count="25">
    <mergeCell ref="C91:I91"/>
    <mergeCell ref="C87:G87"/>
    <mergeCell ref="C89:G89"/>
    <mergeCell ref="I89:Q89"/>
    <mergeCell ref="I87:K87"/>
    <mergeCell ref="A7:A8"/>
    <mergeCell ref="B7:B8"/>
    <mergeCell ref="G7:G8"/>
    <mergeCell ref="C7:E7"/>
    <mergeCell ref="Q7:Q8"/>
    <mergeCell ref="N7:N8"/>
    <mergeCell ref="O7:O8"/>
    <mergeCell ref="P7:P8"/>
    <mergeCell ref="M7:M8"/>
    <mergeCell ref="I7:I8"/>
    <mergeCell ref="F7:F8"/>
    <mergeCell ref="J7:J8"/>
    <mergeCell ref="H7:H8"/>
    <mergeCell ref="K7:K8"/>
    <mergeCell ref="L7:L8"/>
    <mergeCell ref="S7:S8"/>
    <mergeCell ref="T7:T8"/>
    <mergeCell ref="U7:U8"/>
    <mergeCell ref="T6:U6"/>
    <mergeCell ref="R7:R8"/>
  </mergeCells>
  <pageMargins left="0" right="0" top="0.39370078740157483" bottom="0" header="0.31496062992125984" footer="0.31496062992125984"/>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view="pageBreakPreview" topLeftCell="A112" zoomScale="120" zoomScaleNormal="100" zoomScaleSheetLayoutView="120" workbookViewId="0">
      <selection activeCell="I111" sqref="I111:R111"/>
    </sheetView>
  </sheetViews>
  <sheetFormatPr defaultRowHeight="15"/>
  <cols>
    <col min="7" max="8" width="0" hidden="1" customWidth="1"/>
  </cols>
  <sheetData>
    <row r="1" spans="1:19">
      <c r="A1" s="619" t="s">
        <v>0</v>
      </c>
      <c r="B1" s="619"/>
      <c r="C1" s="619"/>
      <c r="D1" s="619"/>
      <c r="E1" s="619"/>
      <c r="F1" s="520" t="s">
        <v>1</v>
      </c>
      <c r="G1" s="531" t="s">
        <v>1</v>
      </c>
      <c r="H1" s="531" t="s">
        <v>1</v>
      </c>
      <c r="I1" s="531" t="s">
        <v>1</v>
      </c>
      <c r="J1" s="532" t="s">
        <v>1</v>
      </c>
      <c r="K1" s="532" t="s">
        <v>1</v>
      </c>
      <c r="L1" s="532"/>
      <c r="M1" s="532" t="s">
        <v>1</v>
      </c>
      <c r="N1" s="532" t="s">
        <v>1</v>
      </c>
      <c r="O1" s="532" t="s">
        <v>1</v>
      </c>
      <c r="P1" s="532" t="s">
        <v>1</v>
      </c>
      <c r="Q1" s="532" t="s">
        <v>1</v>
      </c>
      <c r="R1" s="532" t="s">
        <v>1</v>
      </c>
      <c r="S1" s="618"/>
    </row>
    <row r="2" spans="1:19">
      <c r="A2" s="619" t="s">
        <v>3</v>
      </c>
      <c r="B2" s="619"/>
      <c r="C2" s="619"/>
      <c r="D2" s="619"/>
      <c r="E2" s="619"/>
      <c r="F2" s="520" t="s">
        <v>1</v>
      </c>
      <c r="G2" s="531" t="s">
        <v>1</v>
      </c>
      <c r="H2" s="532" t="s">
        <v>1</v>
      </c>
      <c r="I2" s="532" t="s">
        <v>1</v>
      </c>
      <c r="J2" s="532" t="s">
        <v>1</v>
      </c>
      <c r="K2" s="532" t="s">
        <v>1</v>
      </c>
      <c r="L2" s="532"/>
      <c r="M2" s="532" t="s">
        <v>1</v>
      </c>
      <c r="N2" s="532" t="s">
        <v>1</v>
      </c>
      <c r="O2" s="532" t="s">
        <v>1</v>
      </c>
      <c r="P2" s="532" t="s">
        <v>1</v>
      </c>
      <c r="Q2" s="532" t="s">
        <v>1</v>
      </c>
      <c r="R2" s="532" t="s">
        <v>1</v>
      </c>
      <c r="S2" s="618"/>
    </row>
    <row r="3" spans="1:19">
      <c r="A3" s="619" t="s">
        <v>1527</v>
      </c>
      <c r="B3" s="619"/>
      <c r="C3" s="619"/>
      <c r="D3" s="619"/>
      <c r="E3" s="619"/>
      <c r="F3" s="520" t="s">
        <v>1</v>
      </c>
      <c r="G3" s="531" t="s">
        <v>1</v>
      </c>
      <c r="H3" s="532" t="s">
        <v>1</v>
      </c>
      <c r="I3" s="532" t="s">
        <v>1</v>
      </c>
      <c r="J3" s="532" t="s">
        <v>1</v>
      </c>
      <c r="K3" s="532" t="s">
        <v>1</v>
      </c>
      <c r="L3" s="532"/>
      <c r="M3" s="532" t="s">
        <v>1</v>
      </c>
      <c r="N3" s="532" t="s">
        <v>1</v>
      </c>
      <c r="O3" s="532" t="s">
        <v>1</v>
      </c>
      <c r="P3" s="532" t="s">
        <v>1</v>
      </c>
      <c r="Q3" s="532" t="s">
        <v>1</v>
      </c>
      <c r="R3" s="532" t="s">
        <v>1</v>
      </c>
      <c r="S3" s="533"/>
    </row>
    <row r="4" spans="1:19">
      <c r="A4" s="619" t="s">
        <v>7</v>
      </c>
      <c r="B4" s="619"/>
      <c r="C4" s="619"/>
      <c r="D4" s="619"/>
      <c r="E4" s="619"/>
      <c r="F4" s="520" t="s">
        <v>1</v>
      </c>
      <c r="G4" s="531" t="s">
        <v>1</v>
      </c>
      <c r="H4" s="532" t="s">
        <v>1</v>
      </c>
      <c r="I4" s="532" t="s">
        <v>1</v>
      </c>
      <c r="J4" s="532" t="s">
        <v>1</v>
      </c>
      <c r="K4" s="532" t="s">
        <v>1</v>
      </c>
      <c r="L4" s="532"/>
      <c r="M4" s="532" t="s">
        <v>1</v>
      </c>
      <c r="N4" s="532" t="s">
        <v>1</v>
      </c>
      <c r="O4" s="532" t="s">
        <v>1</v>
      </c>
      <c r="P4" s="532" t="s">
        <v>1</v>
      </c>
      <c r="Q4" s="532" t="s">
        <v>1</v>
      </c>
      <c r="R4" s="532" t="s">
        <v>1</v>
      </c>
    </row>
    <row r="5" spans="1:19">
      <c r="A5" s="619" t="s">
        <v>9</v>
      </c>
      <c r="B5" s="619"/>
      <c r="C5" s="619"/>
      <c r="D5" s="619"/>
      <c r="E5" s="619"/>
      <c r="F5" s="520" t="s">
        <v>1</v>
      </c>
      <c r="G5" s="531" t="s">
        <v>1</v>
      </c>
      <c r="H5" s="532" t="s">
        <v>1</v>
      </c>
      <c r="I5" s="532" t="s">
        <v>1</v>
      </c>
      <c r="J5" s="532" t="s">
        <v>1</v>
      </c>
      <c r="K5" s="532" t="s">
        <v>1</v>
      </c>
      <c r="L5" s="532"/>
      <c r="M5" s="532" t="s">
        <v>1</v>
      </c>
      <c r="N5" s="532" t="s">
        <v>1</v>
      </c>
      <c r="O5" s="532" t="s">
        <v>1</v>
      </c>
      <c r="P5" s="532" t="s">
        <v>1</v>
      </c>
      <c r="Q5" s="532" t="s">
        <v>1</v>
      </c>
      <c r="R5" s="532" t="s">
        <v>1</v>
      </c>
    </row>
    <row r="6" spans="1:19">
      <c r="A6" s="619" t="s">
        <v>11</v>
      </c>
      <c r="B6" s="619"/>
      <c r="C6" s="619"/>
      <c r="D6" s="619"/>
      <c r="E6" s="619"/>
      <c r="F6" s="520" t="s">
        <v>1</v>
      </c>
      <c r="G6" s="531" t="s">
        <v>1</v>
      </c>
      <c r="H6" s="532" t="s">
        <v>1</v>
      </c>
      <c r="I6" s="532" t="s">
        <v>1</v>
      </c>
      <c r="J6" s="532" t="s">
        <v>1</v>
      </c>
      <c r="K6" s="532" t="s">
        <v>1</v>
      </c>
      <c r="L6" s="532"/>
      <c r="M6" s="532" t="s">
        <v>1</v>
      </c>
      <c r="N6" s="532" t="s">
        <v>1</v>
      </c>
      <c r="O6" s="532" t="s">
        <v>1</v>
      </c>
      <c r="P6" s="532" t="s">
        <v>1</v>
      </c>
      <c r="Q6" s="532" t="s">
        <v>1</v>
      </c>
      <c r="R6" s="532" t="s">
        <v>1</v>
      </c>
    </row>
    <row r="7" spans="1:19">
      <c r="A7" s="619" t="s">
        <v>13</v>
      </c>
      <c r="B7" s="619"/>
      <c r="C7" s="619"/>
      <c r="D7" s="619"/>
      <c r="E7" s="619"/>
      <c r="F7" s="520" t="s">
        <v>1</v>
      </c>
      <c r="G7" s="531" t="s">
        <v>1</v>
      </c>
      <c r="H7" s="532" t="s">
        <v>1</v>
      </c>
      <c r="I7" s="532" t="s">
        <v>1</v>
      </c>
      <c r="J7" s="532" t="s">
        <v>1</v>
      </c>
      <c r="K7" s="532" t="s">
        <v>1</v>
      </c>
      <c r="L7" s="532"/>
      <c r="M7" s="532" t="s">
        <v>1</v>
      </c>
      <c r="N7" s="532" t="s">
        <v>1</v>
      </c>
      <c r="O7" s="532" t="s">
        <v>1</v>
      </c>
      <c r="P7" s="532" t="s">
        <v>1</v>
      </c>
      <c r="Q7" s="532" t="s">
        <v>1</v>
      </c>
      <c r="R7" s="532" t="s">
        <v>1</v>
      </c>
    </row>
    <row r="8" spans="1:19">
      <c r="A8" s="519" t="s">
        <v>1</v>
      </c>
      <c r="B8" s="519" t="s">
        <v>1</v>
      </c>
      <c r="C8" s="519"/>
      <c r="D8" s="519" t="s">
        <v>1</v>
      </c>
      <c r="E8" s="519" t="s">
        <v>1</v>
      </c>
      <c r="F8" s="519" t="s">
        <v>1</v>
      </c>
      <c r="G8" s="532" t="s">
        <v>1</v>
      </c>
      <c r="H8" s="532" t="s">
        <v>1</v>
      </c>
      <c r="I8" s="532" t="s">
        <v>1</v>
      </c>
      <c r="J8" s="532" t="s">
        <v>1</v>
      </c>
      <c r="K8" s="532" t="s">
        <v>1</v>
      </c>
      <c r="L8" s="532"/>
      <c r="M8" s="532" t="s">
        <v>1</v>
      </c>
      <c r="N8" s="532" t="s">
        <v>1</v>
      </c>
      <c r="O8" s="532" t="s">
        <v>1</v>
      </c>
      <c r="P8" s="532" t="s">
        <v>1</v>
      </c>
      <c r="Q8" s="532" t="s">
        <v>1</v>
      </c>
      <c r="R8" s="532" t="s">
        <v>1</v>
      </c>
    </row>
    <row r="9" spans="1:19" ht="18.75">
      <c r="A9" s="625" t="s">
        <v>113</v>
      </c>
      <c r="B9" s="625"/>
      <c r="C9" s="625"/>
      <c r="D9" s="625"/>
      <c r="E9" s="625"/>
      <c r="F9" s="625"/>
      <c r="G9" s="625"/>
      <c r="H9" s="625"/>
      <c r="I9" s="625"/>
      <c r="J9" s="625"/>
      <c r="K9" s="625"/>
      <c r="L9" s="625"/>
      <c r="M9" s="625"/>
      <c r="N9" s="625"/>
      <c r="O9" s="625"/>
      <c r="P9" s="625"/>
      <c r="Q9" s="625"/>
      <c r="R9" s="625"/>
    </row>
    <row r="10" spans="1:19">
      <c r="A10" s="518" t="s">
        <v>1</v>
      </c>
      <c r="B10" s="518" t="s">
        <v>1</v>
      </c>
      <c r="C10" s="518"/>
      <c r="D10" s="518" t="s">
        <v>1</v>
      </c>
      <c r="E10" s="518" t="s">
        <v>1</v>
      </c>
      <c r="F10" s="519" t="s">
        <v>1</v>
      </c>
      <c r="G10" s="532" t="s">
        <v>1</v>
      </c>
      <c r="H10" s="532" t="s">
        <v>1</v>
      </c>
      <c r="I10" s="532" t="s">
        <v>1</v>
      </c>
      <c r="J10" s="532" t="s">
        <v>1</v>
      </c>
      <c r="K10" s="532" t="s">
        <v>1</v>
      </c>
      <c r="L10" s="532"/>
      <c r="M10" s="532" t="s">
        <v>1</v>
      </c>
      <c r="N10" s="532" t="s">
        <v>1</v>
      </c>
      <c r="O10" s="532" t="s">
        <v>1</v>
      </c>
      <c r="P10" s="532" t="s">
        <v>1</v>
      </c>
      <c r="Q10" s="532" t="s">
        <v>1</v>
      </c>
      <c r="R10" s="534" t="s">
        <v>114</v>
      </c>
    </row>
    <row r="11" spans="1:19">
      <c r="A11" s="619" t="s">
        <v>1528</v>
      </c>
      <c r="B11" s="619"/>
      <c r="C11" s="619"/>
      <c r="D11" s="619"/>
      <c r="E11" s="619"/>
      <c r="F11" s="619"/>
      <c r="G11" s="619"/>
      <c r="H11" s="619"/>
      <c r="I11" s="619"/>
      <c r="J11" s="619"/>
      <c r="K11" s="619"/>
      <c r="L11" s="619"/>
      <c r="M11" s="619"/>
      <c r="N11" s="619"/>
      <c r="O11" s="619"/>
      <c r="P11" s="619"/>
      <c r="Q11" s="619"/>
      <c r="R11" s="532" t="s">
        <v>1</v>
      </c>
    </row>
    <row r="12" spans="1:19">
      <c r="A12" s="626" t="s">
        <v>1279</v>
      </c>
      <c r="B12" s="626"/>
      <c r="C12" s="626"/>
      <c r="D12" s="626"/>
      <c r="E12" s="626"/>
      <c r="F12" s="626"/>
      <c r="G12" s="626"/>
      <c r="H12" s="626"/>
      <c r="I12" s="626"/>
      <c r="J12" s="626"/>
      <c r="K12" s="626"/>
      <c r="L12" s="626"/>
      <c r="M12" s="626"/>
      <c r="N12" s="626"/>
      <c r="O12" s="626"/>
      <c r="P12" s="626"/>
      <c r="Q12" s="626"/>
      <c r="R12" s="532" t="s">
        <v>1</v>
      </c>
    </row>
    <row r="13" spans="1:19">
      <c r="A13" s="620" t="s">
        <v>21</v>
      </c>
      <c r="B13" s="620" t="s">
        <v>115</v>
      </c>
      <c r="C13" s="486"/>
      <c r="D13" s="627" t="s">
        <v>116</v>
      </c>
      <c r="E13" s="628"/>
      <c r="F13" s="620" t="s">
        <v>79</v>
      </c>
      <c r="G13" s="623" t="s">
        <v>117</v>
      </c>
      <c r="H13" s="633"/>
      <c r="I13" s="633"/>
      <c r="J13" s="633"/>
      <c r="K13" s="633"/>
      <c r="L13" s="633"/>
      <c r="M13" s="633"/>
      <c r="N13" s="633"/>
      <c r="O13" s="633"/>
      <c r="P13" s="633"/>
      <c r="Q13" s="633"/>
      <c r="R13" s="624"/>
    </row>
    <row r="14" spans="1:19">
      <c r="A14" s="621"/>
      <c r="B14" s="621"/>
      <c r="C14" s="486"/>
      <c r="D14" s="629"/>
      <c r="E14" s="630"/>
      <c r="F14" s="621"/>
      <c r="G14" s="623" t="s">
        <v>1475</v>
      </c>
      <c r="H14" s="624"/>
      <c r="I14" s="623" t="s">
        <v>1476</v>
      </c>
      <c r="J14" s="624"/>
      <c r="K14" s="623" t="s">
        <v>121</v>
      </c>
      <c r="L14" s="624"/>
      <c r="M14" s="623" t="s">
        <v>122</v>
      </c>
      <c r="N14" s="624"/>
      <c r="O14" s="623" t="s">
        <v>123</v>
      </c>
      <c r="P14" s="624"/>
      <c r="Q14" s="535" t="s">
        <v>124</v>
      </c>
      <c r="R14" s="535" t="s">
        <v>1248</v>
      </c>
    </row>
    <row r="15" spans="1:19">
      <c r="A15" s="622"/>
      <c r="B15" s="622"/>
      <c r="C15" s="486"/>
      <c r="D15" s="631"/>
      <c r="E15" s="632"/>
      <c r="F15" s="622"/>
      <c r="G15" s="535" t="s">
        <v>93</v>
      </c>
      <c r="H15" s="535" t="s">
        <v>94</v>
      </c>
      <c r="I15" s="535" t="s">
        <v>93</v>
      </c>
      <c r="J15" s="535" t="s">
        <v>94</v>
      </c>
      <c r="K15" s="535" t="s">
        <v>93</v>
      </c>
      <c r="L15" s="535" t="s">
        <v>94</v>
      </c>
      <c r="M15" s="535" t="s">
        <v>93</v>
      </c>
      <c r="N15" s="535" t="s">
        <v>1448</v>
      </c>
      <c r="O15" s="535" t="s">
        <v>93</v>
      </c>
      <c r="P15" s="535" t="s">
        <v>94</v>
      </c>
      <c r="Q15" s="535" t="s">
        <v>93</v>
      </c>
      <c r="R15" s="535" t="s">
        <v>93</v>
      </c>
    </row>
    <row r="16" spans="1:19">
      <c r="A16" s="359" t="s">
        <v>97</v>
      </c>
      <c r="B16" s="359" t="s">
        <v>98</v>
      </c>
      <c r="C16" s="486"/>
      <c r="D16" s="486" t="s">
        <v>1</v>
      </c>
      <c r="E16" s="359" t="s">
        <v>99</v>
      </c>
      <c r="F16" s="359" t="s">
        <v>100</v>
      </c>
      <c r="G16" s="535">
        <v>1</v>
      </c>
      <c r="H16" s="535">
        <v>2</v>
      </c>
      <c r="I16" s="535">
        <v>3</v>
      </c>
      <c r="J16" s="535">
        <v>4</v>
      </c>
      <c r="K16" s="535">
        <v>5</v>
      </c>
      <c r="L16" s="535">
        <v>6</v>
      </c>
      <c r="M16" s="535">
        <v>7</v>
      </c>
      <c r="N16" s="535">
        <v>8</v>
      </c>
      <c r="O16" s="535">
        <v>9</v>
      </c>
      <c r="P16" s="535">
        <v>10</v>
      </c>
      <c r="Q16" s="535">
        <v>11</v>
      </c>
      <c r="R16" s="535">
        <v>12</v>
      </c>
    </row>
    <row r="17" spans="1:18" ht="24">
      <c r="A17" s="611">
        <v>1</v>
      </c>
      <c r="B17" s="614" t="s">
        <v>1365</v>
      </c>
      <c r="C17" s="536"/>
      <c r="D17" s="537" t="s">
        <v>1</v>
      </c>
      <c r="E17" s="538" t="s">
        <v>1</v>
      </c>
      <c r="F17" s="373" t="s">
        <v>1366</v>
      </c>
      <c r="G17" s="539"/>
      <c r="H17" s="539"/>
      <c r="I17" s="382">
        <f>'приложение 3'!T17</f>
        <v>0.623</v>
      </c>
      <c r="J17" s="382">
        <f>'приложение 3'!U17</f>
        <v>0.38200000000000001</v>
      </c>
      <c r="K17" s="382">
        <f>'приложение 3'!V17</f>
        <v>0.67998899999999995</v>
      </c>
      <c r="L17" s="382">
        <f>'приложение 3'!W17</f>
        <v>0.52780199999999999</v>
      </c>
      <c r="M17" s="382">
        <f>'приложение 3'!X17</f>
        <v>0.67793099999999995</v>
      </c>
      <c r="N17" s="382">
        <f>'приложение 3'!Y17</f>
        <v>0.50269900000000001</v>
      </c>
      <c r="O17" s="382">
        <f>'приложение 3'!Z17</f>
        <v>0.75459799999999999</v>
      </c>
      <c r="P17" s="382">
        <f>'приложение 3'!AA17</f>
        <v>0</v>
      </c>
      <c r="Q17" s="382">
        <f>'приложение 3'!AB17</f>
        <v>2.0714552857142858</v>
      </c>
      <c r="R17" s="382">
        <f>'приложение 3'!AC17</f>
        <v>0.94115499999999996</v>
      </c>
    </row>
    <row r="18" spans="1:18" ht="60">
      <c r="A18" s="612"/>
      <c r="B18" s="615"/>
      <c r="C18" s="540"/>
      <c r="D18" s="541">
        <v>1</v>
      </c>
      <c r="E18" s="542" t="s">
        <v>1367</v>
      </c>
      <c r="F18" s="373" t="s">
        <v>1</v>
      </c>
      <c r="G18" s="539"/>
      <c r="H18" s="539"/>
      <c r="I18" s="383" t="s">
        <v>1368</v>
      </c>
      <c r="J18" s="383" t="s">
        <v>1368</v>
      </c>
      <c r="K18" s="383" t="s">
        <v>1368</v>
      </c>
      <c r="L18" s="383" t="s">
        <v>1368</v>
      </c>
      <c r="M18" s="383" t="s">
        <v>1368</v>
      </c>
      <c r="N18" s="383" t="s">
        <v>1368</v>
      </c>
      <c r="O18" s="383" t="s">
        <v>1368</v>
      </c>
      <c r="P18" s="383" t="s">
        <v>1368</v>
      </c>
      <c r="Q18" s="383" t="s">
        <v>1368</v>
      </c>
      <c r="R18" s="383" t="s">
        <v>1368</v>
      </c>
    </row>
    <row r="19" spans="1:18" ht="72">
      <c r="A19" s="612"/>
      <c r="B19" s="615"/>
      <c r="C19" s="540"/>
      <c r="D19" s="541">
        <v>2</v>
      </c>
      <c r="E19" s="542" t="s">
        <v>1369</v>
      </c>
      <c r="F19" s="373" t="s">
        <v>1</v>
      </c>
      <c r="G19" s="539"/>
      <c r="H19" s="539"/>
      <c r="I19" s="383" t="s">
        <v>1368</v>
      </c>
      <c r="J19" s="383" t="s">
        <v>1368</v>
      </c>
      <c r="K19" s="383" t="s">
        <v>1368</v>
      </c>
      <c r="L19" s="383" t="s">
        <v>1368</v>
      </c>
      <c r="M19" s="383" t="s">
        <v>1368</v>
      </c>
      <c r="N19" s="383" t="s">
        <v>1368</v>
      </c>
      <c r="O19" s="383" t="s">
        <v>1368</v>
      </c>
      <c r="P19" s="383" t="s">
        <v>1368</v>
      </c>
      <c r="Q19" s="383" t="s">
        <v>1368</v>
      </c>
      <c r="R19" s="383" t="s">
        <v>1368</v>
      </c>
    </row>
    <row r="20" spans="1:18" ht="60">
      <c r="A20" s="612"/>
      <c r="B20" s="615"/>
      <c r="C20" s="540"/>
      <c r="D20" s="541">
        <v>3</v>
      </c>
      <c r="E20" s="542" t="s">
        <v>1370</v>
      </c>
      <c r="F20" s="373" t="s">
        <v>1</v>
      </c>
      <c r="G20" s="539"/>
      <c r="H20" s="539"/>
      <c r="I20" s="384"/>
      <c r="J20" s="384"/>
      <c r="K20" s="384"/>
      <c r="L20" s="384"/>
      <c r="M20" s="384"/>
      <c r="N20" s="384"/>
      <c r="O20" s="384"/>
      <c r="P20" s="384"/>
      <c r="Q20" s="384"/>
      <c r="R20" s="384"/>
    </row>
    <row r="21" spans="1:18" ht="72">
      <c r="A21" s="612"/>
      <c r="B21" s="615"/>
      <c r="C21" s="540"/>
      <c r="D21" s="541">
        <v>4</v>
      </c>
      <c r="E21" s="542" t="s">
        <v>1371</v>
      </c>
      <c r="F21" s="373" t="s">
        <v>1</v>
      </c>
      <c r="G21" s="539"/>
      <c r="H21" s="539"/>
      <c r="I21" s="383" t="s">
        <v>1368</v>
      </c>
      <c r="J21" s="383" t="s">
        <v>1368</v>
      </c>
      <c r="K21" s="383" t="s">
        <v>1368</v>
      </c>
      <c r="L21" s="383" t="s">
        <v>1368</v>
      </c>
      <c r="M21" s="383" t="s">
        <v>1368</v>
      </c>
      <c r="N21" s="383" t="s">
        <v>1368</v>
      </c>
      <c r="O21" s="383" t="s">
        <v>1368</v>
      </c>
      <c r="P21" s="383" t="s">
        <v>1368</v>
      </c>
      <c r="Q21" s="383" t="s">
        <v>1368</v>
      </c>
      <c r="R21" s="383" t="s">
        <v>1368</v>
      </c>
    </row>
    <row r="22" spans="1:18">
      <c r="A22" s="613"/>
      <c r="B22" s="616"/>
      <c r="C22" s="543"/>
      <c r="D22" s="543"/>
      <c r="E22" s="543"/>
      <c r="F22" s="543"/>
      <c r="G22" s="544"/>
      <c r="H22" s="544"/>
      <c r="I22" s="385"/>
      <c r="J22" s="385"/>
      <c r="K22" s="385"/>
      <c r="L22" s="385"/>
      <c r="M22" s="385"/>
      <c r="N22" s="385"/>
      <c r="O22" s="385"/>
      <c r="P22" s="385"/>
      <c r="Q22" s="385"/>
      <c r="R22" s="385"/>
    </row>
    <row r="23" spans="1:18">
      <c r="A23" s="617" t="s">
        <v>956</v>
      </c>
      <c r="B23" s="614" t="s">
        <v>1372</v>
      </c>
      <c r="C23" s="536"/>
      <c r="D23" s="537" t="s">
        <v>1</v>
      </c>
      <c r="E23" s="538" t="s">
        <v>1</v>
      </c>
      <c r="F23" s="373" t="s">
        <v>64</v>
      </c>
      <c r="G23" s="539"/>
      <c r="H23" s="539"/>
      <c r="I23" s="386">
        <f>[6]Форма3!R18</f>
        <v>6.0077145612343296E-7</v>
      </c>
      <c r="J23" s="382">
        <f>[6]Форма3!S18</f>
        <v>3.6837029893924781E-7</v>
      </c>
      <c r="K23" s="386">
        <f>[6]Форма3!T18</f>
        <v>6.5572709739633557E-7</v>
      </c>
      <c r="L23" s="382">
        <f>[6]Форма3!U18</f>
        <v>0</v>
      </c>
      <c r="M23" s="386" t="str">
        <f>[6]Форма3!V18</f>
        <v>-</v>
      </c>
      <c r="N23" s="386">
        <f>[6]Форма3!W18</f>
        <v>0</v>
      </c>
      <c r="O23" s="386" t="str">
        <f>[6]Форма3!X18</f>
        <v>-</v>
      </c>
      <c r="P23" s="386">
        <f>[6]Форма3!Y18</f>
        <v>0</v>
      </c>
      <c r="Q23" s="386" t="str">
        <f>[6]Форма3!Z18</f>
        <v>-</v>
      </c>
      <c r="R23" s="386" t="str">
        <f>[6]Форма3!AB18</f>
        <v>-</v>
      </c>
    </row>
    <row r="24" spans="1:18" ht="60">
      <c r="A24" s="612"/>
      <c r="B24" s="615"/>
      <c r="C24" s="540"/>
      <c r="D24" s="541">
        <v>1</v>
      </c>
      <c r="E24" s="542" t="s">
        <v>1367</v>
      </c>
      <c r="F24" s="373" t="s">
        <v>1</v>
      </c>
      <c r="G24" s="539"/>
      <c r="H24" s="539"/>
      <c r="I24" s="384" t="s">
        <v>1368</v>
      </c>
      <c r="J24" s="384" t="s">
        <v>1368</v>
      </c>
      <c r="K24" s="384" t="s">
        <v>1368</v>
      </c>
      <c r="L24" s="384" t="s">
        <v>1368</v>
      </c>
      <c r="M24" s="384" t="s">
        <v>1368</v>
      </c>
      <c r="N24" s="384" t="s">
        <v>1368</v>
      </c>
      <c r="O24" s="384" t="s">
        <v>1368</v>
      </c>
      <c r="P24" s="384" t="s">
        <v>1368</v>
      </c>
      <c r="Q24" s="384" t="s">
        <v>1368</v>
      </c>
      <c r="R24" s="384" t="s">
        <v>1368</v>
      </c>
    </row>
    <row r="25" spans="1:18" ht="72">
      <c r="A25" s="612"/>
      <c r="B25" s="615"/>
      <c r="C25" s="540"/>
      <c r="D25" s="541">
        <v>2</v>
      </c>
      <c r="E25" s="542" t="s">
        <v>1369</v>
      </c>
      <c r="F25" s="373" t="s">
        <v>1</v>
      </c>
      <c r="G25" s="539"/>
      <c r="H25" s="539"/>
      <c r="I25" s="384" t="s">
        <v>1368</v>
      </c>
      <c r="J25" s="384" t="s">
        <v>1368</v>
      </c>
      <c r="K25" s="384" t="s">
        <v>1368</v>
      </c>
      <c r="L25" s="384" t="s">
        <v>1368</v>
      </c>
      <c r="M25" s="384" t="s">
        <v>1368</v>
      </c>
      <c r="N25" s="384" t="s">
        <v>1368</v>
      </c>
      <c r="O25" s="384" t="s">
        <v>1368</v>
      </c>
      <c r="P25" s="384" t="s">
        <v>1368</v>
      </c>
      <c r="Q25" s="384" t="s">
        <v>1368</v>
      </c>
      <c r="R25" s="384" t="s">
        <v>1368</v>
      </c>
    </row>
    <row r="26" spans="1:18" ht="60">
      <c r="A26" s="612"/>
      <c r="B26" s="615"/>
      <c r="C26" s="540"/>
      <c r="D26" s="541">
        <v>3</v>
      </c>
      <c r="E26" s="542" t="s">
        <v>1370</v>
      </c>
      <c r="F26" s="373" t="s">
        <v>1</v>
      </c>
      <c r="G26" s="539"/>
      <c r="H26" s="539"/>
      <c r="I26" s="384"/>
      <c r="J26" s="384"/>
      <c r="K26" s="384"/>
      <c r="L26" s="384"/>
      <c r="M26" s="384"/>
      <c r="N26" s="384"/>
      <c r="O26" s="384"/>
      <c r="P26" s="384"/>
      <c r="Q26" s="384"/>
      <c r="R26" s="384"/>
    </row>
    <row r="27" spans="1:18" ht="72">
      <c r="A27" s="612"/>
      <c r="B27" s="615"/>
      <c r="C27" s="540"/>
      <c r="D27" s="541">
        <v>4</v>
      </c>
      <c r="E27" s="542" t="s">
        <v>1371</v>
      </c>
      <c r="F27" s="373" t="s">
        <v>1</v>
      </c>
      <c r="G27" s="539"/>
      <c r="H27" s="539"/>
      <c r="I27" s="384" t="s">
        <v>1368</v>
      </c>
      <c r="J27" s="384" t="s">
        <v>1368</v>
      </c>
      <c r="K27" s="384" t="s">
        <v>1368</v>
      </c>
      <c r="L27" s="384" t="s">
        <v>1368</v>
      </c>
      <c r="M27" s="384" t="s">
        <v>1368</v>
      </c>
      <c r="N27" s="384" t="s">
        <v>1368</v>
      </c>
      <c r="O27" s="384" t="s">
        <v>1368</v>
      </c>
      <c r="P27" s="384" t="s">
        <v>1368</v>
      </c>
      <c r="Q27" s="384" t="s">
        <v>1368</v>
      </c>
      <c r="R27" s="384" t="s">
        <v>1368</v>
      </c>
    </row>
    <row r="28" spans="1:18">
      <c r="A28" s="613"/>
      <c r="B28" s="616"/>
      <c r="C28" s="543"/>
      <c r="D28" s="543"/>
      <c r="E28" s="543"/>
      <c r="F28" s="543"/>
      <c r="G28" s="544"/>
      <c r="H28" s="544"/>
      <c r="I28" s="385"/>
      <c r="J28" s="385"/>
      <c r="K28" s="385"/>
      <c r="L28" s="385"/>
      <c r="M28" s="385"/>
      <c r="N28" s="385"/>
      <c r="O28" s="385"/>
      <c r="P28" s="385"/>
      <c r="Q28" s="385"/>
      <c r="R28" s="385"/>
    </row>
    <row r="29" spans="1:18">
      <c r="A29" s="611">
        <v>2</v>
      </c>
      <c r="B29" s="614" t="s">
        <v>1373</v>
      </c>
      <c r="C29" s="536"/>
      <c r="D29" s="537" t="s">
        <v>1</v>
      </c>
      <c r="E29" s="538" t="s">
        <v>1</v>
      </c>
      <c r="F29" s="373" t="s">
        <v>64</v>
      </c>
      <c r="G29" s="539"/>
      <c r="H29" s="539"/>
      <c r="I29" s="387">
        <f>'приложение 3'!T19</f>
        <v>5.017404372286588E-2</v>
      </c>
      <c r="J29" s="387">
        <f>'приложение 3'!U19</f>
        <v>0.26877681048116131</v>
      </c>
      <c r="K29" s="387">
        <f>'приложение 3'!V19</f>
        <v>0.14001046232026129</v>
      </c>
      <c r="L29" s="387">
        <f>'приложение 3'!W19</f>
        <v>0.11356099773423062</v>
      </c>
      <c r="M29" s="387">
        <f>'приложение 3'!X19</f>
        <v>0.13168559002074232</v>
      </c>
      <c r="N29" s="387">
        <f>'приложение 3'!Y19</f>
        <v>3.2841091072913831E-2</v>
      </c>
      <c r="O29" s="387">
        <f>'приложение 3'!Z19</f>
        <v>2.4480373942763634E-2</v>
      </c>
      <c r="P29" s="387">
        <f>'приложение 3'!AA19</f>
        <v>0</v>
      </c>
      <c r="Q29" s="387">
        <f>'приложение 3'!AB19</f>
        <v>1.7604600668974825E-2</v>
      </c>
      <c r="R29" s="387">
        <f>'приложение 3'!AC19</f>
        <v>0.17049476441181313</v>
      </c>
    </row>
    <row r="30" spans="1:18" ht="180">
      <c r="A30" s="612"/>
      <c r="B30" s="615"/>
      <c r="C30" s="540"/>
      <c r="D30" s="541">
        <v>1</v>
      </c>
      <c r="E30" s="542" t="s">
        <v>1374</v>
      </c>
      <c r="F30" s="373" t="s">
        <v>1</v>
      </c>
      <c r="G30" s="539"/>
      <c r="H30" s="539"/>
      <c r="I30" s="384"/>
      <c r="J30" s="384"/>
      <c r="K30" s="384"/>
      <c r="L30" s="384"/>
      <c r="M30" s="384"/>
      <c r="N30" s="384"/>
      <c r="O30" s="384"/>
      <c r="P30" s="384"/>
      <c r="Q30" s="384"/>
      <c r="R30" s="384"/>
    </row>
    <row r="31" spans="1:18" ht="84">
      <c r="A31" s="612"/>
      <c r="B31" s="615"/>
      <c r="C31" s="540"/>
      <c r="D31" s="541">
        <v>2</v>
      </c>
      <c r="E31" s="542" t="s">
        <v>1375</v>
      </c>
      <c r="F31" s="373" t="s">
        <v>1</v>
      </c>
      <c r="G31" s="539"/>
      <c r="H31" s="539"/>
      <c r="I31" s="384" t="s">
        <v>1368</v>
      </c>
      <c r="J31" s="384" t="s">
        <v>1368</v>
      </c>
      <c r="K31" s="384" t="s">
        <v>1368</v>
      </c>
      <c r="L31" s="384" t="s">
        <v>1368</v>
      </c>
      <c r="M31" s="384" t="s">
        <v>1368</v>
      </c>
      <c r="N31" s="384" t="s">
        <v>1368</v>
      </c>
      <c r="O31" s="384" t="s">
        <v>1368</v>
      </c>
      <c r="P31" s="384" t="s">
        <v>1368</v>
      </c>
      <c r="Q31" s="384" t="s">
        <v>1368</v>
      </c>
      <c r="R31" s="384" t="s">
        <v>1368</v>
      </c>
    </row>
    <row r="32" spans="1:18" ht="144">
      <c r="A32" s="612"/>
      <c r="B32" s="615"/>
      <c r="C32" s="540"/>
      <c r="D32" s="541">
        <v>3</v>
      </c>
      <c r="E32" s="542" t="s">
        <v>1376</v>
      </c>
      <c r="F32" s="373" t="s">
        <v>1</v>
      </c>
      <c r="G32" s="539"/>
      <c r="H32" s="539"/>
      <c r="I32" s="384" t="s">
        <v>1368</v>
      </c>
      <c r="J32" s="384" t="s">
        <v>1368</v>
      </c>
      <c r="K32" s="384" t="s">
        <v>1368</v>
      </c>
      <c r="L32" s="384" t="s">
        <v>1368</v>
      </c>
      <c r="M32" s="384" t="s">
        <v>1368</v>
      </c>
      <c r="N32" s="384" t="s">
        <v>1368</v>
      </c>
      <c r="O32" s="384" t="s">
        <v>1368</v>
      </c>
      <c r="P32" s="384" t="s">
        <v>1368</v>
      </c>
      <c r="Q32" s="384" t="s">
        <v>1368</v>
      </c>
      <c r="R32" s="384" t="s">
        <v>1368</v>
      </c>
    </row>
    <row r="33" spans="1:18" ht="108">
      <c r="A33" s="612"/>
      <c r="B33" s="615"/>
      <c r="C33" s="540"/>
      <c r="D33" s="541">
        <v>4</v>
      </c>
      <c r="E33" s="542" t="s">
        <v>1377</v>
      </c>
      <c r="F33" s="373" t="s">
        <v>1</v>
      </c>
      <c r="G33" s="539"/>
      <c r="H33" s="539"/>
      <c r="I33" s="384" t="s">
        <v>1368</v>
      </c>
      <c r="J33" s="384" t="s">
        <v>1368</v>
      </c>
      <c r="K33" s="384" t="s">
        <v>1368</v>
      </c>
      <c r="L33" s="384" t="s">
        <v>1368</v>
      </c>
      <c r="M33" s="384" t="s">
        <v>1368</v>
      </c>
      <c r="N33" s="384" t="s">
        <v>1368</v>
      </c>
      <c r="O33" s="384" t="s">
        <v>1368</v>
      </c>
      <c r="P33" s="384" t="s">
        <v>1368</v>
      </c>
      <c r="Q33" s="384" t="s">
        <v>1368</v>
      </c>
      <c r="R33" s="384" t="s">
        <v>1368</v>
      </c>
    </row>
    <row r="34" spans="1:18">
      <c r="A34" s="613"/>
      <c r="B34" s="616"/>
      <c r="C34" s="543"/>
      <c r="D34" s="543"/>
      <c r="E34" s="543"/>
      <c r="F34" s="543"/>
      <c r="G34" s="544"/>
      <c r="H34" s="544"/>
      <c r="I34" s="385"/>
      <c r="J34" s="385"/>
      <c r="K34" s="385"/>
      <c r="L34" s="385"/>
      <c r="M34" s="385"/>
      <c r="N34" s="385"/>
      <c r="O34" s="385"/>
      <c r="P34" s="385"/>
      <c r="Q34" s="385"/>
      <c r="R34" s="385"/>
    </row>
    <row r="35" spans="1:18">
      <c r="A35" s="611">
        <v>3</v>
      </c>
      <c r="B35" s="614" t="s">
        <v>1378</v>
      </c>
      <c r="C35" s="536"/>
      <c r="D35" s="537" t="s">
        <v>1</v>
      </c>
      <c r="E35" s="538" t="s">
        <v>1</v>
      </c>
      <c r="F35" s="374" t="s">
        <v>64</v>
      </c>
      <c r="G35" s="539"/>
      <c r="H35" s="539"/>
      <c r="I35" s="387" t="str">
        <f>'приложение 3'!T20</f>
        <v>-</v>
      </c>
      <c r="J35" s="387">
        <f>'приложение 3'!U20</f>
        <v>1.5706806282722512E-2</v>
      </c>
      <c r="K35" s="387" t="str">
        <f>'приложение 3'!V20</f>
        <v>-</v>
      </c>
      <c r="L35" s="387" t="str">
        <f>'приложение 3'!W20</f>
        <v>-</v>
      </c>
      <c r="M35" s="387">
        <f>'приложение 3'!X20</f>
        <v>5.5658774605816608E-3</v>
      </c>
      <c r="N35" s="387" t="str">
        <f>'приложение 3'!Y20</f>
        <v>-</v>
      </c>
      <c r="O35" s="387">
        <f>'приложение 3'!Z20</f>
        <v>0</v>
      </c>
      <c r="P35" s="387">
        <f>'приложение 3'!AA20</f>
        <v>0</v>
      </c>
      <c r="Q35" s="387">
        <f>'приложение 3'!AB20</f>
        <v>0</v>
      </c>
      <c r="R35" s="387">
        <f>'приложение 3'!AC20</f>
        <v>6.2816432999877811E-3</v>
      </c>
    </row>
    <row r="36" spans="1:18" ht="216">
      <c r="A36" s="612"/>
      <c r="B36" s="615"/>
      <c r="C36" s="540"/>
      <c r="D36" s="541">
        <v>1</v>
      </c>
      <c r="E36" s="542" t="s">
        <v>1379</v>
      </c>
      <c r="F36" s="373" t="s">
        <v>1</v>
      </c>
      <c r="G36" s="539"/>
      <c r="H36" s="539"/>
      <c r="I36" s="384"/>
      <c r="J36" s="384"/>
      <c r="K36" s="384"/>
      <c r="L36" s="384"/>
      <c r="M36" s="384"/>
      <c r="N36" s="384"/>
      <c r="O36" s="384"/>
      <c r="P36" s="384"/>
      <c r="Q36" s="384"/>
      <c r="R36" s="384"/>
    </row>
    <row r="37" spans="1:18" ht="252">
      <c r="A37" s="612"/>
      <c r="B37" s="615"/>
      <c r="C37" s="540"/>
      <c r="D37" s="541">
        <v>2</v>
      </c>
      <c r="E37" s="542" t="s">
        <v>1380</v>
      </c>
      <c r="F37" s="373" t="s">
        <v>1</v>
      </c>
      <c r="G37" s="539"/>
      <c r="H37" s="539"/>
      <c r="I37" s="384" t="s">
        <v>1368</v>
      </c>
      <c r="J37" s="384" t="s">
        <v>1368</v>
      </c>
      <c r="K37" s="384" t="s">
        <v>1368</v>
      </c>
      <c r="L37" s="384" t="s">
        <v>1368</v>
      </c>
      <c r="M37" s="384" t="s">
        <v>1368</v>
      </c>
      <c r="N37" s="384" t="s">
        <v>1368</v>
      </c>
      <c r="O37" s="384" t="s">
        <v>1368</v>
      </c>
      <c r="P37" s="384" t="s">
        <v>1368</v>
      </c>
      <c r="Q37" s="384" t="s">
        <v>1368</v>
      </c>
      <c r="R37" s="384" t="s">
        <v>1368</v>
      </c>
    </row>
    <row r="38" spans="1:18" ht="132">
      <c r="A38" s="612"/>
      <c r="B38" s="615"/>
      <c r="C38" s="540"/>
      <c r="D38" s="541">
        <v>3</v>
      </c>
      <c r="E38" s="542" t="s">
        <v>1381</v>
      </c>
      <c r="F38" s="373" t="s">
        <v>1</v>
      </c>
      <c r="G38" s="539"/>
      <c r="H38" s="539"/>
      <c r="I38" s="384"/>
      <c r="J38" s="384"/>
      <c r="K38" s="384"/>
      <c r="L38" s="384"/>
      <c r="M38" s="384"/>
      <c r="N38" s="384"/>
      <c r="O38" s="384"/>
      <c r="P38" s="384"/>
      <c r="Q38" s="384"/>
      <c r="R38" s="384"/>
    </row>
    <row r="39" spans="1:18" ht="156">
      <c r="A39" s="612"/>
      <c r="B39" s="615"/>
      <c r="C39" s="540"/>
      <c r="D39" s="541">
        <v>4</v>
      </c>
      <c r="E39" s="542" t="s">
        <v>1382</v>
      </c>
      <c r="F39" s="373" t="s">
        <v>1</v>
      </c>
      <c r="G39" s="539"/>
      <c r="H39" s="539"/>
      <c r="I39" s="384"/>
      <c r="J39" s="384"/>
      <c r="K39" s="384"/>
      <c r="L39" s="384"/>
      <c r="M39" s="384"/>
      <c r="N39" s="384"/>
      <c r="O39" s="384"/>
      <c r="P39" s="384"/>
      <c r="Q39" s="384"/>
      <c r="R39" s="384"/>
    </row>
    <row r="40" spans="1:18">
      <c r="A40" s="613"/>
      <c r="B40" s="616"/>
      <c r="C40" s="543"/>
      <c r="D40" s="543"/>
      <c r="E40" s="543"/>
      <c r="F40" s="543"/>
      <c r="G40" s="544"/>
      <c r="H40" s="544"/>
      <c r="I40" s="385"/>
      <c r="J40" s="385"/>
      <c r="K40" s="385"/>
      <c r="L40" s="385"/>
      <c r="M40" s="385"/>
      <c r="N40" s="385"/>
      <c r="O40" s="385"/>
      <c r="P40" s="385"/>
      <c r="Q40" s="385"/>
      <c r="R40" s="385"/>
    </row>
    <row r="41" spans="1:18">
      <c r="A41" s="611">
        <v>4</v>
      </c>
      <c r="B41" s="614" t="s">
        <v>1383</v>
      </c>
      <c r="C41" s="536"/>
      <c r="D41" s="537" t="s">
        <v>1</v>
      </c>
      <c r="E41" s="538" t="s">
        <v>1</v>
      </c>
      <c r="F41" s="373" t="s">
        <v>64</v>
      </c>
      <c r="G41" s="539"/>
      <c r="H41" s="539"/>
      <c r="I41" s="382">
        <f>0</f>
        <v>0</v>
      </c>
      <c r="J41" s="382">
        <f>0</f>
        <v>0</v>
      </c>
      <c r="K41" s="382">
        <f>0</f>
        <v>0</v>
      </c>
      <c r="L41" s="382">
        <f>0</f>
        <v>0</v>
      </c>
      <c r="M41" s="382">
        <f>0</f>
        <v>0</v>
      </c>
      <c r="N41" s="382">
        <f>0</f>
        <v>0</v>
      </c>
      <c r="O41" s="382">
        <f>0</f>
        <v>0</v>
      </c>
      <c r="P41" s="382">
        <f>0</f>
        <v>0</v>
      </c>
      <c r="Q41" s="382">
        <f>0</f>
        <v>0</v>
      </c>
      <c r="R41" s="382">
        <f>0</f>
        <v>0</v>
      </c>
    </row>
    <row r="42" spans="1:18" ht="120">
      <c r="A42" s="612"/>
      <c r="B42" s="615"/>
      <c r="C42" s="540"/>
      <c r="D42" s="541">
        <v>1</v>
      </c>
      <c r="E42" s="542" t="s">
        <v>1384</v>
      </c>
      <c r="F42" s="373" t="s">
        <v>1</v>
      </c>
      <c r="G42" s="539"/>
      <c r="H42" s="539"/>
      <c r="I42" s="384"/>
      <c r="J42" s="384"/>
      <c r="K42" s="384"/>
      <c r="L42" s="384"/>
      <c r="M42" s="384"/>
      <c r="N42" s="384"/>
      <c r="O42" s="384"/>
      <c r="P42" s="384"/>
      <c r="Q42" s="384"/>
      <c r="R42" s="384"/>
    </row>
    <row r="43" spans="1:18" ht="84">
      <c r="A43" s="612"/>
      <c r="B43" s="615"/>
      <c r="C43" s="540"/>
      <c r="D43" s="541">
        <v>2</v>
      </c>
      <c r="E43" s="542" t="s">
        <v>1385</v>
      </c>
      <c r="F43" s="373" t="s">
        <v>1</v>
      </c>
      <c r="G43" s="539"/>
      <c r="H43" s="539"/>
      <c r="I43" s="384" t="s">
        <v>1368</v>
      </c>
      <c r="J43" s="384" t="s">
        <v>1368</v>
      </c>
      <c r="K43" s="384" t="s">
        <v>1368</v>
      </c>
      <c r="L43" s="384" t="s">
        <v>1368</v>
      </c>
      <c r="M43" s="384" t="s">
        <v>1368</v>
      </c>
      <c r="N43" s="384" t="s">
        <v>1368</v>
      </c>
      <c r="O43" s="384" t="s">
        <v>1368</v>
      </c>
      <c r="P43" s="384" t="s">
        <v>1368</v>
      </c>
      <c r="Q43" s="384" t="s">
        <v>1368</v>
      </c>
      <c r="R43" s="384" t="s">
        <v>1368</v>
      </c>
    </row>
    <row r="44" spans="1:18" ht="108">
      <c r="A44" s="612"/>
      <c r="B44" s="615"/>
      <c r="C44" s="540"/>
      <c r="D44" s="541">
        <v>3</v>
      </c>
      <c r="E44" s="542" t="s">
        <v>1386</v>
      </c>
      <c r="F44" s="373" t="s">
        <v>1</v>
      </c>
      <c r="G44" s="539"/>
      <c r="H44" s="539"/>
      <c r="I44" s="384"/>
      <c r="J44" s="384"/>
      <c r="K44" s="384"/>
      <c r="L44" s="384"/>
      <c r="M44" s="384"/>
      <c r="N44" s="384"/>
      <c r="O44" s="384"/>
      <c r="P44" s="384"/>
      <c r="Q44" s="384"/>
      <c r="R44" s="384"/>
    </row>
    <row r="45" spans="1:18">
      <c r="A45" s="613"/>
      <c r="B45" s="616"/>
      <c r="C45" s="543"/>
      <c r="D45" s="543"/>
      <c r="E45" s="543"/>
      <c r="F45" s="543"/>
      <c r="G45" s="544"/>
      <c r="H45" s="544"/>
      <c r="I45" s="385"/>
      <c r="J45" s="385"/>
      <c r="K45" s="385"/>
      <c r="L45" s="385"/>
      <c r="M45" s="385"/>
      <c r="N45" s="385"/>
      <c r="O45" s="385"/>
      <c r="P45" s="385"/>
      <c r="Q45" s="385"/>
      <c r="R45" s="385"/>
    </row>
    <row r="46" spans="1:18">
      <c r="A46" s="611">
        <v>5</v>
      </c>
      <c r="B46" s="614" t="s">
        <v>1387</v>
      </c>
      <c r="C46" s="536"/>
      <c r="D46" s="537" t="s">
        <v>1</v>
      </c>
      <c r="E46" s="538" t="s">
        <v>1</v>
      </c>
      <c r="F46" s="373" t="s">
        <v>1388</v>
      </c>
      <c r="G46" s="539"/>
      <c r="H46" s="539"/>
      <c r="I46" s="386">
        <f>'приложение 3'!T22</f>
        <v>12</v>
      </c>
      <c r="J46" s="386">
        <f>'приложение 3'!U22</f>
        <v>23</v>
      </c>
      <c r="K46" s="386">
        <f>'приложение 3'!V22</f>
        <v>12</v>
      </c>
      <c r="L46" s="386">
        <f>'приложение 3'!W22</f>
        <v>5</v>
      </c>
      <c r="M46" s="386">
        <f>'приложение 3'!X22</f>
        <v>7</v>
      </c>
      <c r="N46" s="386">
        <f>'приложение 3'!Y22</f>
        <v>20</v>
      </c>
      <c r="O46" s="386">
        <f>'приложение 3'!Z22</f>
        <v>20</v>
      </c>
      <c r="P46" s="386">
        <f>'приложение 3'!AA22</f>
        <v>0</v>
      </c>
      <c r="Q46" s="386">
        <f>'приложение 3'!AB22</f>
        <v>6</v>
      </c>
      <c r="R46" s="386">
        <f>'приложение 3'!AC22</f>
        <v>7</v>
      </c>
    </row>
    <row r="47" spans="1:18" ht="84">
      <c r="A47" s="612"/>
      <c r="B47" s="615"/>
      <c r="C47" s="540"/>
      <c r="D47" s="541">
        <v>1</v>
      </c>
      <c r="E47" s="542" t="s">
        <v>1389</v>
      </c>
      <c r="F47" s="373" t="s">
        <v>1</v>
      </c>
      <c r="G47" s="539"/>
      <c r="H47" s="539"/>
      <c r="I47" s="384" t="s">
        <v>1368</v>
      </c>
      <c r="J47" s="384" t="s">
        <v>1368</v>
      </c>
      <c r="K47" s="384" t="s">
        <v>1368</v>
      </c>
      <c r="L47" s="384" t="s">
        <v>1368</v>
      </c>
      <c r="M47" s="384" t="s">
        <v>1368</v>
      </c>
      <c r="N47" s="384" t="s">
        <v>1368</v>
      </c>
      <c r="O47" s="384" t="s">
        <v>1368</v>
      </c>
      <c r="P47" s="384" t="s">
        <v>1368</v>
      </c>
      <c r="Q47" s="384" t="s">
        <v>1368</v>
      </c>
      <c r="R47" s="384" t="s">
        <v>1368</v>
      </c>
    </row>
    <row r="48" spans="1:18">
      <c r="A48" s="613"/>
      <c r="B48" s="616"/>
      <c r="C48" s="543"/>
      <c r="D48" s="543"/>
      <c r="E48" s="543"/>
      <c r="F48" s="543"/>
      <c r="G48" s="544"/>
      <c r="H48" s="544"/>
      <c r="I48" s="385"/>
      <c r="J48" s="385"/>
      <c r="K48" s="385"/>
      <c r="L48" s="385"/>
      <c r="M48" s="385"/>
      <c r="N48" s="385"/>
      <c r="O48" s="385"/>
      <c r="P48" s="385"/>
      <c r="Q48" s="385"/>
      <c r="R48" s="385"/>
    </row>
    <row r="49" spans="1:18">
      <c r="A49" s="611">
        <v>6</v>
      </c>
      <c r="B49" s="614" t="s">
        <v>1456</v>
      </c>
      <c r="C49" s="536"/>
      <c r="D49" s="537" t="s">
        <v>1</v>
      </c>
      <c r="E49" s="538" t="s">
        <v>1</v>
      </c>
      <c r="F49" s="373" t="s">
        <v>64</v>
      </c>
      <c r="G49" s="539"/>
      <c r="H49" s="539"/>
      <c r="I49" s="382"/>
      <c r="J49" s="382"/>
      <c r="K49" s="382"/>
      <c r="L49" s="382"/>
      <c r="M49" s="382"/>
      <c r="N49" s="382"/>
      <c r="O49" s="382"/>
      <c r="P49" s="382"/>
      <c r="Q49" s="382"/>
      <c r="R49" s="382"/>
    </row>
    <row r="50" spans="1:18" ht="120">
      <c r="A50" s="612"/>
      <c r="B50" s="615"/>
      <c r="C50" s="540"/>
      <c r="D50" s="541">
        <v>1</v>
      </c>
      <c r="E50" s="542" t="s">
        <v>1390</v>
      </c>
      <c r="F50" s="373" t="s">
        <v>1</v>
      </c>
      <c r="G50" s="539"/>
      <c r="H50" s="539"/>
      <c r="I50" s="384"/>
      <c r="J50" s="384"/>
      <c r="K50" s="384"/>
      <c r="L50" s="384"/>
      <c r="M50" s="384"/>
      <c r="N50" s="384"/>
      <c r="O50" s="384"/>
      <c r="P50" s="384"/>
      <c r="Q50" s="384"/>
      <c r="R50" s="384"/>
    </row>
    <row r="51" spans="1:18">
      <c r="A51" s="613"/>
      <c r="B51" s="616"/>
      <c r="C51" s="543"/>
      <c r="D51" s="543"/>
      <c r="E51" s="543"/>
      <c r="F51" s="543"/>
      <c r="G51" s="544"/>
      <c r="H51" s="544"/>
      <c r="I51" s="385"/>
      <c r="J51" s="385"/>
      <c r="K51" s="385"/>
      <c r="L51" s="385"/>
      <c r="M51" s="385"/>
      <c r="N51" s="385"/>
      <c r="O51" s="385"/>
      <c r="P51" s="385"/>
      <c r="Q51" s="385"/>
      <c r="R51" s="385"/>
    </row>
    <row r="52" spans="1:18">
      <c r="A52" s="611">
        <v>7</v>
      </c>
      <c r="B52" s="614" t="s">
        <v>1391</v>
      </c>
      <c r="C52" s="536"/>
      <c r="D52" s="537" t="s">
        <v>1</v>
      </c>
      <c r="E52" s="538" t="s">
        <v>1</v>
      </c>
      <c r="F52" s="373" t="s">
        <v>64</v>
      </c>
      <c r="G52" s="539"/>
      <c r="H52" s="539"/>
      <c r="I52" s="387">
        <f>'приложение 3'!T24</f>
        <v>0.76407118516694961</v>
      </c>
      <c r="J52" s="387">
        <f>'приложение 3'!U24</f>
        <v>0.77001968354314265</v>
      </c>
      <c r="K52" s="387">
        <f>'приложение 3'!V24</f>
        <v>0.7638579447608711</v>
      </c>
      <c r="L52" s="387">
        <f>'приложение 3'!W24</f>
        <v>0.79400000000000004</v>
      </c>
      <c r="M52" s="387">
        <f>'приложение 3'!X24</f>
        <v>0.76414726781677134</v>
      </c>
      <c r="N52" s="387">
        <f>'приложение 3'!Y24</f>
        <v>0.97008091367020755</v>
      </c>
      <c r="O52" s="387">
        <f>'приложение 3'!Z24</f>
        <v>0.92525192950959878</v>
      </c>
      <c r="P52" s="387">
        <f>'приложение 3'!AA24</f>
        <v>0</v>
      </c>
      <c r="Q52" s="387">
        <f>'приложение 3'!AB24</f>
        <v>0.91391350272871308</v>
      </c>
      <c r="R52" s="387" t="e">
        <f>'приложение 3'!AC24</f>
        <v>#DIV/0!</v>
      </c>
    </row>
    <row r="53" spans="1:18" ht="72">
      <c r="A53" s="612"/>
      <c r="B53" s="615"/>
      <c r="C53" s="540"/>
      <c r="D53" s="541">
        <v>1</v>
      </c>
      <c r="E53" s="542" t="s">
        <v>1392</v>
      </c>
      <c r="F53" s="373" t="s">
        <v>1</v>
      </c>
      <c r="G53" s="539"/>
      <c r="H53" s="539"/>
      <c r="I53" s="384"/>
      <c r="J53" s="384"/>
      <c r="K53" s="384"/>
      <c r="L53" s="384"/>
      <c r="M53" s="384"/>
      <c r="N53" s="384"/>
      <c r="O53" s="384"/>
      <c r="P53" s="384"/>
      <c r="Q53" s="384"/>
      <c r="R53" s="384"/>
    </row>
    <row r="54" spans="1:18" ht="72">
      <c r="A54" s="612"/>
      <c r="B54" s="615"/>
      <c r="C54" s="540"/>
      <c r="D54" s="541">
        <v>2</v>
      </c>
      <c r="E54" s="542" t="s">
        <v>1393</v>
      </c>
      <c r="F54" s="373" t="s">
        <v>1</v>
      </c>
      <c r="G54" s="539"/>
      <c r="H54" s="539"/>
      <c r="I54" s="384"/>
      <c r="J54" s="384"/>
      <c r="K54" s="384"/>
      <c r="L54" s="384"/>
      <c r="M54" s="384"/>
      <c r="N54" s="384"/>
      <c r="O54" s="384"/>
      <c r="P54" s="384"/>
      <c r="Q54" s="384"/>
      <c r="R54" s="384"/>
    </row>
    <row r="55" spans="1:18" ht="132">
      <c r="A55" s="612"/>
      <c r="B55" s="615"/>
      <c r="C55" s="540"/>
      <c r="D55" s="541">
        <v>3</v>
      </c>
      <c r="E55" s="542" t="s">
        <v>1394</v>
      </c>
      <c r="F55" s="373" t="s">
        <v>1</v>
      </c>
      <c r="G55" s="539"/>
      <c r="H55" s="539"/>
      <c r="I55" s="384"/>
      <c r="J55" s="384"/>
      <c r="K55" s="384"/>
      <c r="L55" s="384"/>
      <c r="M55" s="384"/>
      <c r="N55" s="384"/>
      <c r="O55" s="384"/>
      <c r="P55" s="384"/>
      <c r="Q55" s="384"/>
      <c r="R55" s="384"/>
    </row>
    <row r="56" spans="1:18" ht="48">
      <c r="A56" s="612"/>
      <c r="B56" s="615"/>
      <c r="C56" s="540"/>
      <c r="D56" s="541">
        <v>4</v>
      </c>
      <c r="E56" s="542" t="s">
        <v>1395</v>
      </c>
      <c r="F56" s="373" t="s">
        <v>1</v>
      </c>
      <c r="G56" s="539"/>
      <c r="H56" s="539"/>
      <c r="I56" s="384"/>
      <c r="J56" s="384"/>
      <c r="K56" s="384"/>
      <c r="L56" s="384"/>
      <c r="M56" s="384"/>
      <c r="N56" s="384"/>
      <c r="O56" s="384"/>
      <c r="P56" s="384"/>
      <c r="Q56" s="384"/>
      <c r="R56" s="384"/>
    </row>
    <row r="57" spans="1:18" ht="36">
      <c r="A57" s="612"/>
      <c r="B57" s="615"/>
      <c r="C57" s="540"/>
      <c r="D57" s="541">
        <v>5</v>
      </c>
      <c r="E57" s="542" t="s">
        <v>1396</v>
      </c>
      <c r="F57" s="373" t="s">
        <v>1</v>
      </c>
      <c r="G57" s="539"/>
      <c r="H57" s="539"/>
      <c r="I57" s="384"/>
      <c r="J57" s="384"/>
      <c r="K57" s="384"/>
      <c r="L57" s="384"/>
      <c r="M57" s="384"/>
      <c r="N57" s="384"/>
      <c r="O57" s="384"/>
      <c r="P57" s="384"/>
      <c r="Q57" s="384"/>
      <c r="R57" s="384"/>
    </row>
    <row r="58" spans="1:18" ht="72">
      <c r="A58" s="612"/>
      <c r="B58" s="615"/>
      <c r="C58" s="540"/>
      <c r="D58" s="541">
        <v>6</v>
      </c>
      <c r="E58" s="542" t="s">
        <v>1397</v>
      </c>
      <c r="F58" s="373" t="s">
        <v>1</v>
      </c>
      <c r="G58" s="539"/>
      <c r="H58" s="539"/>
      <c r="I58" s="384"/>
      <c r="J58" s="384"/>
      <c r="K58" s="384"/>
      <c r="L58" s="384"/>
      <c r="M58" s="384"/>
      <c r="N58" s="384"/>
      <c r="O58" s="384"/>
      <c r="P58" s="384"/>
      <c r="Q58" s="384"/>
      <c r="R58" s="384"/>
    </row>
    <row r="59" spans="1:18" ht="24">
      <c r="A59" s="612"/>
      <c r="B59" s="615"/>
      <c r="C59" s="540"/>
      <c r="D59" s="541">
        <v>7</v>
      </c>
      <c r="E59" s="542" t="s">
        <v>1398</v>
      </c>
      <c r="F59" s="373" t="s">
        <v>1</v>
      </c>
      <c r="G59" s="539"/>
      <c r="H59" s="539"/>
      <c r="I59" s="384"/>
      <c r="J59" s="384"/>
      <c r="K59" s="384"/>
      <c r="L59" s="384"/>
      <c r="M59" s="384"/>
      <c r="N59" s="384"/>
      <c r="O59" s="384"/>
      <c r="P59" s="384"/>
      <c r="Q59" s="384"/>
      <c r="R59" s="384"/>
    </row>
    <row r="60" spans="1:18" ht="72">
      <c r="A60" s="612"/>
      <c r="B60" s="615"/>
      <c r="C60" s="540"/>
      <c r="D60" s="541">
        <v>8</v>
      </c>
      <c r="E60" s="542" t="s">
        <v>1399</v>
      </c>
      <c r="F60" s="373" t="s">
        <v>1</v>
      </c>
      <c r="G60" s="539"/>
      <c r="H60" s="539"/>
      <c r="I60" s="384"/>
      <c r="J60" s="384"/>
      <c r="K60" s="384"/>
      <c r="L60" s="384"/>
      <c r="M60" s="384"/>
      <c r="N60" s="384"/>
      <c r="O60" s="384"/>
      <c r="P60" s="384"/>
      <c r="Q60" s="384"/>
      <c r="R60" s="384"/>
    </row>
    <row r="61" spans="1:18">
      <c r="A61" s="613"/>
      <c r="B61" s="616"/>
      <c r="C61" s="543"/>
      <c r="D61" s="543"/>
      <c r="E61" s="543"/>
      <c r="F61" s="543"/>
      <c r="G61" s="544"/>
      <c r="H61" s="544"/>
      <c r="I61" s="385"/>
      <c r="J61" s="385"/>
      <c r="K61" s="385"/>
      <c r="L61" s="385"/>
      <c r="M61" s="385"/>
      <c r="N61" s="385"/>
      <c r="O61" s="385"/>
      <c r="P61" s="385"/>
      <c r="Q61" s="385"/>
      <c r="R61" s="385"/>
    </row>
    <row r="62" spans="1:18">
      <c r="A62" s="611">
        <v>8</v>
      </c>
      <c r="B62" s="614" t="s">
        <v>1400</v>
      </c>
      <c r="C62" s="536"/>
      <c r="D62" s="537" t="s">
        <v>1</v>
      </c>
      <c r="E62" s="538" t="s">
        <v>1</v>
      </c>
      <c r="F62" s="373" t="s">
        <v>260</v>
      </c>
      <c r="G62" s="539"/>
      <c r="H62" s="539"/>
      <c r="I62" s="382">
        <f>'приложение 3'!T25</f>
        <v>4070.7973856209151</v>
      </c>
      <c r="J62" s="382">
        <f>'приложение 3'!U25</f>
        <v>3092.453125</v>
      </c>
      <c r="K62" s="382">
        <f>'приложение 3'!V25</f>
        <v>4489.7960526315792</v>
      </c>
      <c r="L62" s="382">
        <f>'приложение 3'!W25</f>
        <v>3445</v>
      </c>
      <c r="M62" s="382">
        <f>'приложение 3'!X25</f>
        <v>5344.9533333333329</v>
      </c>
      <c r="N62" s="382">
        <f>'приложение 3'!Y25</f>
        <v>8972.346670247045</v>
      </c>
      <c r="O62" s="382">
        <f>'приложение 3'!Z25</f>
        <v>15574.851772287862</v>
      </c>
      <c r="P62" s="382">
        <f>'приложение 3'!AA25</f>
        <v>0</v>
      </c>
      <c r="Q62" s="382">
        <f>'приложение 3'!AB25</f>
        <v>512.51127819548867</v>
      </c>
      <c r="R62" s="382">
        <f>'приложение 3'!AC25</f>
        <v>6274.3666666666668</v>
      </c>
    </row>
    <row r="63" spans="1:18" ht="192">
      <c r="A63" s="612"/>
      <c r="B63" s="615"/>
      <c r="C63" s="540"/>
      <c r="D63" s="541">
        <v>1</v>
      </c>
      <c r="E63" s="542" t="s">
        <v>1401</v>
      </c>
      <c r="F63" s="373" t="s">
        <v>1</v>
      </c>
      <c r="G63" s="539"/>
      <c r="H63" s="539"/>
      <c r="I63" s="384"/>
      <c r="J63" s="384"/>
      <c r="K63" s="384"/>
      <c r="L63" s="384"/>
      <c r="M63" s="384"/>
      <c r="N63" s="384"/>
      <c r="O63" s="384"/>
      <c r="P63" s="384"/>
      <c r="Q63" s="384"/>
      <c r="R63" s="384"/>
    </row>
    <row r="64" spans="1:18" ht="204">
      <c r="A64" s="612"/>
      <c r="B64" s="615"/>
      <c r="C64" s="540"/>
      <c r="D64" s="541">
        <v>2</v>
      </c>
      <c r="E64" s="542" t="s">
        <v>1529</v>
      </c>
      <c r="F64" s="373" t="s">
        <v>1</v>
      </c>
      <c r="G64" s="539"/>
      <c r="H64" s="539"/>
      <c r="I64" s="384"/>
      <c r="J64" s="384"/>
      <c r="K64" s="384"/>
      <c r="L64" s="384"/>
      <c r="M64" s="384"/>
      <c r="N64" s="384"/>
      <c r="O64" s="384"/>
      <c r="P64" s="384"/>
      <c r="Q64" s="384"/>
      <c r="R64" s="384"/>
    </row>
    <row r="65" spans="1:18" ht="48">
      <c r="A65" s="612"/>
      <c r="B65" s="615"/>
      <c r="C65" s="540"/>
      <c r="D65" s="541">
        <v>3</v>
      </c>
      <c r="E65" s="542" t="s">
        <v>1402</v>
      </c>
      <c r="F65" s="373" t="s">
        <v>1</v>
      </c>
      <c r="G65" s="539"/>
      <c r="H65" s="539"/>
      <c r="I65" s="384"/>
      <c r="J65" s="384"/>
      <c r="K65" s="384"/>
      <c r="L65" s="384"/>
      <c r="M65" s="384"/>
      <c r="N65" s="384"/>
      <c r="O65" s="384"/>
      <c r="P65" s="384"/>
      <c r="Q65" s="384"/>
      <c r="R65" s="384"/>
    </row>
    <row r="66" spans="1:18" ht="96">
      <c r="A66" s="612"/>
      <c r="B66" s="615"/>
      <c r="C66" s="540"/>
      <c r="D66" s="541">
        <v>4</v>
      </c>
      <c r="E66" s="542" t="s">
        <v>1403</v>
      </c>
      <c r="F66" s="373" t="s">
        <v>1</v>
      </c>
      <c r="G66" s="539"/>
      <c r="H66" s="539"/>
      <c r="I66" s="384"/>
      <c r="J66" s="384"/>
      <c r="K66" s="384"/>
      <c r="L66" s="384"/>
      <c r="M66" s="384"/>
      <c r="N66" s="384"/>
      <c r="O66" s="384"/>
      <c r="P66" s="384"/>
      <c r="Q66" s="384"/>
      <c r="R66" s="384"/>
    </row>
    <row r="67" spans="1:18" ht="72">
      <c r="A67" s="612"/>
      <c r="B67" s="615"/>
      <c r="C67" s="540"/>
      <c r="D67" s="541">
        <v>5</v>
      </c>
      <c r="E67" s="542" t="s">
        <v>1404</v>
      </c>
      <c r="F67" s="373" t="s">
        <v>1</v>
      </c>
      <c r="G67" s="539"/>
      <c r="H67" s="539"/>
      <c r="I67" s="384"/>
      <c r="J67" s="384"/>
      <c r="K67" s="384"/>
      <c r="L67" s="384"/>
      <c r="M67" s="384"/>
      <c r="N67" s="384"/>
      <c r="O67" s="384"/>
      <c r="P67" s="384"/>
      <c r="Q67" s="384"/>
      <c r="R67" s="384"/>
    </row>
    <row r="68" spans="1:18" ht="132">
      <c r="A68" s="612"/>
      <c r="B68" s="615"/>
      <c r="C68" s="540"/>
      <c r="D68" s="541">
        <v>6</v>
      </c>
      <c r="E68" s="542" t="s">
        <v>1405</v>
      </c>
      <c r="F68" s="373" t="s">
        <v>1</v>
      </c>
      <c r="G68" s="539"/>
      <c r="H68" s="539"/>
      <c r="I68" s="384"/>
      <c r="J68" s="384"/>
      <c r="K68" s="384"/>
      <c r="L68" s="384"/>
      <c r="M68" s="384"/>
      <c r="N68" s="384"/>
      <c r="O68" s="384"/>
      <c r="P68" s="384"/>
      <c r="Q68" s="384"/>
      <c r="R68" s="384"/>
    </row>
    <row r="69" spans="1:18" ht="72">
      <c r="A69" s="612"/>
      <c r="B69" s="615"/>
      <c r="C69" s="540"/>
      <c r="D69" s="541">
        <v>7</v>
      </c>
      <c r="E69" s="542" t="s">
        <v>1406</v>
      </c>
      <c r="F69" s="373" t="s">
        <v>1</v>
      </c>
      <c r="G69" s="539"/>
      <c r="H69" s="539"/>
      <c r="I69" s="384"/>
      <c r="J69" s="384"/>
      <c r="K69" s="384"/>
      <c r="L69" s="384"/>
      <c r="M69" s="384"/>
      <c r="N69" s="384"/>
      <c r="O69" s="384"/>
      <c r="P69" s="384"/>
      <c r="Q69" s="384"/>
      <c r="R69" s="384"/>
    </row>
    <row r="70" spans="1:18">
      <c r="A70" s="613"/>
      <c r="B70" s="616"/>
      <c r="C70" s="543"/>
      <c r="D70" s="543"/>
      <c r="E70" s="543"/>
      <c r="F70" s="543"/>
      <c r="G70" s="544"/>
      <c r="H70" s="544"/>
      <c r="I70" s="385"/>
      <c r="J70" s="385"/>
      <c r="K70" s="385"/>
      <c r="L70" s="385"/>
      <c r="M70" s="385"/>
      <c r="N70" s="385"/>
      <c r="O70" s="385"/>
      <c r="P70" s="385"/>
      <c r="Q70" s="385"/>
      <c r="R70" s="385"/>
    </row>
    <row r="71" spans="1:18">
      <c r="A71" s="611">
        <v>9</v>
      </c>
      <c r="B71" s="614" t="s">
        <v>1407</v>
      </c>
      <c r="C71" s="536"/>
      <c r="D71" s="537" t="s">
        <v>1</v>
      </c>
      <c r="E71" s="538" t="s">
        <v>1</v>
      </c>
      <c r="F71" s="373" t="s">
        <v>64</v>
      </c>
      <c r="G71" s="539"/>
      <c r="H71" s="539"/>
      <c r="I71" s="388">
        <f>'приложение 3'!T26</f>
        <v>0.19900078395939358</v>
      </c>
      <c r="J71" s="388">
        <f>'приложение 3'!U26</f>
        <v>5.0121197904449133E-2</v>
      </c>
      <c r="K71" s="388">
        <f>'приложение 3'!V26</f>
        <v>0.18480559883910835</v>
      </c>
      <c r="L71" s="388">
        <f>'приложение 3'!W26</f>
        <v>0.10673434440862833</v>
      </c>
      <c r="M71" s="388">
        <f>'приложение 3'!X26</f>
        <v>0.17771918913502086</v>
      </c>
      <c r="N71" s="388">
        <f>'приложение 3'!Y26</f>
        <v>1.8956162684194602E-2</v>
      </c>
      <c r="O71" s="388">
        <f>'приложение 3'!Z26</f>
        <v>-6.8782581157504144E-3</v>
      </c>
      <c r="P71" s="388">
        <f>'приложение 3'!AA26</f>
        <v>0</v>
      </c>
      <c r="Q71" s="388">
        <f>'приложение 3'!AB26</f>
        <v>-6.8782581157504144E-3</v>
      </c>
      <c r="R71" s="388">
        <f>'приложение 3'!AC26</f>
        <v>0.19977598679501107</v>
      </c>
    </row>
    <row r="72" spans="1:18" ht="60">
      <c r="A72" s="612"/>
      <c r="B72" s="615"/>
      <c r="C72" s="540"/>
      <c r="D72" s="541">
        <v>1</v>
      </c>
      <c r="E72" s="542" t="s">
        <v>1408</v>
      </c>
      <c r="F72" s="373" t="s">
        <v>1</v>
      </c>
      <c r="G72" s="539"/>
      <c r="H72" s="539"/>
      <c r="I72" s="384"/>
      <c r="J72" s="384"/>
      <c r="K72" s="384"/>
      <c r="L72" s="384"/>
      <c r="M72" s="384"/>
      <c r="N72" s="384"/>
      <c r="O72" s="384"/>
      <c r="P72" s="384"/>
      <c r="Q72" s="384"/>
      <c r="R72" s="384"/>
    </row>
    <row r="73" spans="1:18" ht="36">
      <c r="A73" s="612"/>
      <c r="B73" s="615"/>
      <c r="C73" s="540"/>
      <c r="D73" s="541">
        <v>2</v>
      </c>
      <c r="E73" s="542" t="s">
        <v>1409</v>
      </c>
      <c r="F73" s="373" t="s">
        <v>1</v>
      </c>
      <c r="G73" s="539"/>
      <c r="H73" s="539"/>
      <c r="I73" s="384"/>
      <c r="J73" s="384"/>
      <c r="K73" s="384"/>
      <c r="L73" s="384"/>
      <c r="M73" s="384"/>
      <c r="N73" s="384"/>
      <c r="O73" s="384" t="s">
        <v>1368</v>
      </c>
      <c r="P73" s="384" t="s">
        <v>1368</v>
      </c>
      <c r="Q73" s="384" t="s">
        <v>1368</v>
      </c>
      <c r="R73" s="384" t="s">
        <v>1368</v>
      </c>
    </row>
    <row r="74" spans="1:18" ht="36">
      <c r="A74" s="612"/>
      <c r="B74" s="615"/>
      <c r="C74" s="540"/>
      <c r="D74" s="541">
        <v>3</v>
      </c>
      <c r="E74" s="542" t="s">
        <v>1530</v>
      </c>
      <c r="F74" s="373" t="s">
        <v>1</v>
      </c>
      <c r="G74" s="539"/>
      <c r="H74" s="539"/>
      <c r="I74" s="384"/>
      <c r="J74" s="384"/>
      <c r="K74" s="384"/>
      <c r="L74" s="384"/>
      <c r="M74" s="384"/>
      <c r="N74" s="384"/>
      <c r="O74" s="384"/>
      <c r="P74" s="384"/>
      <c r="Q74" s="384"/>
      <c r="R74" s="384"/>
    </row>
    <row r="75" spans="1:18">
      <c r="A75" s="613"/>
      <c r="B75" s="616"/>
      <c r="C75" s="543"/>
      <c r="D75" s="543"/>
      <c r="E75" s="543"/>
      <c r="F75" s="543"/>
      <c r="G75" s="544"/>
      <c r="H75" s="544"/>
      <c r="I75" s="385"/>
      <c r="J75" s="385"/>
      <c r="K75" s="385"/>
      <c r="L75" s="385"/>
      <c r="M75" s="385"/>
      <c r="N75" s="385"/>
      <c r="O75" s="385"/>
      <c r="P75" s="385"/>
      <c r="Q75" s="385"/>
      <c r="R75" s="385"/>
    </row>
    <row r="76" spans="1:18" ht="36">
      <c r="A76" s="611">
        <v>10</v>
      </c>
      <c r="B76" s="614" t="s">
        <v>1531</v>
      </c>
      <c r="C76" s="536"/>
      <c r="D76" s="537"/>
      <c r="E76" s="538"/>
      <c r="F76" s="373" t="s">
        <v>1502</v>
      </c>
      <c r="G76" s="539"/>
      <c r="H76" s="539"/>
      <c r="I76" s="382">
        <v>0</v>
      </c>
      <c r="J76" s="382">
        <v>0</v>
      </c>
      <c r="K76" s="382">
        <v>0</v>
      </c>
      <c r="L76" s="382">
        <v>0</v>
      </c>
      <c r="M76" s="382">
        <v>0</v>
      </c>
      <c r="N76" s="382">
        <v>0</v>
      </c>
      <c r="O76" s="382">
        <v>0</v>
      </c>
      <c r="P76" s="382">
        <v>0</v>
      </c>
      <c r="Q76" s="382">
        <v>0</v>
      </c>
      <c r="R76" s="382">
        <v>0</v>
      </c>
    </row>
    <row r="77" spans="1:18" ht="60">
      <c r="A77" s="612"/>
      <c r="B77" s="615"/>
      <c r="C77" s="540"/>
      <c r="D77" s="541">
        <v>1</v>
      </c>
      <c r="E77" s="542" t="s">
        <v>1408</v>
      </c>
      <c r="F77" s="373" t="s">
        <v>1</v>
      </c>
      <c r="G77" s="539"/>
      <c r="H77" s="539"/>
      <c r="I77" s="384"/>
      <c r="J77" s="384"/>
      <c r="K77" s="384"/>
      <c r="L77" s="384"/>
      <c r="M77" s="384"/>
      <c r="N77" s="384"/>
      <c r="O77" s="384"/>
      <c r="P77" s="384"/>
      <c r="Q77" s="384"/>
      <c r="R77" s="384"/>
    </row>
    <row r="78" spans="1:18" ht="36">
      <c r="A78" s="612"/>
      <c r="B78" s="615"/>
      <c r="C78" s="540"/>
      <c r="D78" s="541">
        <v>2</v>
      </c>
      <c r="E78" s="542" t="s">
        <v>1409</v>
      </c>
      <c r="F78" s="373" t="s">
        <v>1</v>
      </c>
      <c r="G78" s="539"/>
      <c r="H78" s="539"/>
      <c r="I78" s="384"/>
      <c r="J78" s="384"/>
      <c r="K78" s="384"/>
      <c r="L78" s="384"/>
      <c r="M78" s="384"/>
      <c r="N78" s="384"/>
      <c r="O78" s="384"/>
      <c r="P78" s="384"/>
      <c r="Q78" s="384"/>
      <c r="R78" s="384"/>
    </row>
    <row r="79" spans="1:18" ht="36">
      <c r="A79" s="612"/>
      <c r="B79" s="615"/>
      <c r="C79" s="540"/>
      <c r="D79" s="541">
        <v>3</v>
      </c>
      <c r="E79" s="542" t="s">
        <v>1530</v>
      </c>
      <c r="F79" s="373" t="s">
        <v>1</v>
      </c>
      <c r="G79" s="539"/>
      <c r="H79" s="539"/>
      <c r="I79" s="552"/>
      <c r="J79" s="552"/>
      <c r="K79" s="552"/>
      <c r="L79" s="552"/>
      <c r="M79" s="552"/>
      <c r="N79" s="552"/>
      <c r="O79" s="552"/>
      <c r="P79" s="552"/>
      <c r="Q79" s="552"/>
      <c r="R79" s="552"/>
    </row>
    <row r="80" spans="1:18">
      <c r="A80" s="613"/>
      <c r="B80" s="616"/>
      <c r="C80" s="536"/>
      <c r="D80" s="537"/>
      <c r="E80" s="538"/>
      <c r="F80" s="373"/>
      <c r="G80" s="539"/>
      <c r="H80" s="539"/>
      <c r="I80" s="387"/>
      <c r="J80" s="387"/>
      <c r="K80" s="387"/>
      <c r="L80" s="387"/>
      <c r="M80" s="387"/>
      <c r="N80" s="387"/>
      <c r="O80" s="387"/>
      <c r="P80" s="387"/>
      <c r="Q80" s="387"/>
      <c r="R80" s="387"/>
    </row>
    <row r="81" spans="1:18">
      <c r="A81" s="611">
        <v>11</v>
      </c>
      <c r="B81" s="614" t="s">
        <v>1410</v>
      </c>
      <c r="C81" s="536"/>
      <c r="D81" s="537" t="s">
        <v>1</v>
      </c>
      <c r="E81" s="538" t="s">
        <v>1</v>
      </c>
      <c r="F81" s="373" t="s">
        <v>1</v>
      </c>
      <c r="G81" s="539"/>
      <c r="H81" s="539"/>
      <c r="I81" s="554">
        <f>'приложение 3'!T26</f>
        <v>0.19900078395939358</v>
      </c>
      <c r="J81" s="554">
        <f>'приложение 3'!U26</f>
        <v>5.0121197904449133E-2</v>
      </c>
      <c r="K81" s="554">
        <f>'приложение 3'!V26</f>
        <v>0.18480559883910835</v>
      </c>
      <c r="L81" s="554">
        <f>'приложение 3'!W26</f>
        <v>0.10673434440862833</v>
      </c>
      <c r="M81" s="554">
        <f>'приложение 3'!X26</f>
        <v>0.17771918913502086</v>
      </c>
      <c r="N81" s="554">
        <f>'приложение 3'!Y26</f>
        <v>1.8956162684194602E-2</v>
      </c>
      <c r="O81" s="554">
        <f>'приложение 3'!Z26</f>
        <v>-6.8782581157504144E-3</v>
      </c>
      <c r="P81" s="554">
        <f>'приложение 3'!AA26</f>
        <v>0</v>
      </c>
      <c r="Q81" s="554">
        <f>'приложение 3'!AB26</f>
        <v>-6.8782581157504144E-3</v>
      </c>
      <c r="R81" s="554">
        <f>'приложение 3'!AC26</f>
        <v>0.19977598679501107</v>
      </c>
    </row>
    <row r="82" spans="1:18" ht="108">
      <c r="A82" s="612"/>
      <c r="B82" s="615"/>
      <c r="C82" s="540"/>
      <c r="D82" s="541">
        <v>1</v>
      </c>
      <c r="E82" s="542" t="s">
        <v>1411</v>
      </c>
      <c r="F82" s="373" t="s">
        <v>1</v>
      </c>
      <c r="G82" s="539"/>
      <c r="H82" s="539"/>
      <c r="I82" s="552"/>
      <c r="J82" s="552"/>
      <c r="K82" s="552"/>
      <c r="L82" s="552"/>
      <c r="M82" s="552"/>
      <c r="N82" s="552"/>
      <c r="O82" s="552"/>
      <c r="P82" s="552"/>
      <c r="Q82" s="552"/>
      <c r="R82" s="552"/>
    </row>
    <row r="83" spans="1:18" ht="180">
      <c r="A83" s="612"/>
      <c r="B83" s="615"/>
      <c r="C83" s="540"/>
      <c r="D83" s="541">
        <v>2</v>
      </c>
      <c r="E83" s="542" t="s">
        <v>1412</v>
      </c>
      <c r="F83" s="373" t="s">
        <v>1</v>
      </c>
      <c r="G83" s="539"/>
      <c r="H83" s="539"/>
      <c r="I83" s="387"/>
      <c r="J83" s="387"/>
      <c r="K83" s="387"/>
      <c r="L83" s="387"/>
      <c r="M83" s="387"/>
      <c r="N83" s="387"/>
      <c r="O83" s="387"/>
      <c r="P83" s="387"/>
      <c r="Q83" s="387"/>
      <c r="R83" s="387"/>
    </row>
    <row r="84" spans="1:18">
      <c r="A84" s="613"/>
      <c r="B84" s="616"/>
      <c r="C84" s="543"/>
      <c r="D84" s="543"/>
      <c r="E84" s="543"/>
      <c r="F84" s="543"/>
      <c r="G84" s="544"/>
      <c r="H84" s="544"/>
      <c r="I84" s="384"/>
      <c r="J84" s="384"/>
      <c r="K84" s="384"/>
      <c r="L84" s="384"/>
      <c r="M84" s="384"/>
      <c r="N84" s="384"/>
      <c r="O84" s="384"/>
      <c r="P84" s="384"/>
      <c r="Q84" s="384"/>
      <c r="R84" s="384"/>
    </row>
    <row r="85" spans="1:18">
      <c r="A85" s="611">
        <v>12</v>
      </c>
      <c r="B85" s="614" t="s">
        <v>1413</v>
      </c>
      <c r="C85" s="536"/>
      <c r="D85" s="537" t="s">
        <v>1</v>
      </c>
      <c r="E85" s="538" t="s">
        <v>1</v>
      </c>
      <c r="F85" s="373" t="s">
        <v>64</v>
      </c>
      <c r="G85" s="539"/>
      <c r="H85" s="539"/>
      <c r="I85" s="553">
        <f>'приложение 3'!T29</f>
        <v>0</v>
      </c>
      <c r="J85" s="553">
        <f>'приложение 3'!U29</f>
        <v>6</v>
      </c>
      <c r="K85" s="553">
        <f>'приложение 3'!V29</f>
        <v>0</v>
      </c>
      <c r="L85" s="553">
        <f>'приложение 3'!W29</f>
        <v>0</v>
      </c>
      <c r="M85" s="553">
        <f>'приложение 3'!X29</f>
        <v>0</v>
      </c>
      <c r="N85" s="553">
        <f>'приложение 3'!Y29</f>
        <v>20</v>
      </c>
      <c r="O85" s="553">
        <f>'приложение 3'!Z29</f>
        <v>0</v>
      </c>
      <c r="P85" s="553">
        <f>'приложение 3'!AA29</f>
        <v>0</v>
      </c>
      <c r="Q85" s="553">
        <f>'приложение 3'!AB29</f>
        <v>22</v>
      </c>
      <c r="R85" s="553">
        <f>'приложение 3'!AC29</f>
        <v>22</v>
      </c>
    </row>
    <row r="86" spans="1:18" ht="96">
      <c r="A86" s="612"/>
      <c r="B86" s="615"/>
      <c r="C86" s="540"/>
      <c r="D86" s="541">
        <v>1</v>
      </c>
      <c r="E86" s="542" t="s">
        <v>1414</v>
      </c>
      <c r="F86" s="373" t="s">
        <v>1</v>
      </c>
      <c r="G86" s="539"/>
      <c r="H86" s="539"/>
      <c r="I86" s="384"/>
      <c r="J86" s="384"/>
      <c r="K86" s="384"/>
      <c r="L86" s="384"/>
      <c r="M86" s="384"/>
      <c r="N86" s="384"/>
      <c r="O86" s="384"/>
      <c r="P86" s="384"/>
      <c r="Q86" s="384"/>
      <c r="R86" s="384"/>
    </row>
    <row r="87" spans="1:18">
      <c r="A87" s="613"/>
      <c r="B87" s="616"/>
      <c r="C87" s="543"/>
      <c r="D87" s="543"/>
      <c r="E87" s="543"/>
      <c r="F87" s="543"/>
      <c r="G87" s="544"/>
      <c r="H87" s="544"/>
      <c r="I87" s="384"/>
      <c r="J87" s="384"/>
      <c r="K87" s="384"/>
      <c r="L87" s="384"/>
      <c r="M87" s="384"/>
      <c r="N87" s="384"/>
      <c r="O87" s="384"/>
      <c r="P87" s="384"/>
      <c r="Q87" s="384"/>
      <c r="R87" s="384"/>
    </row>
    <row r="88" spans="1:18" ht="48">
      <c r="A88" s="611">
        <v>13</v>
      </c>
      <c r="B88" s="614" t="s">
        <v>1532</v>
      </c>
      <c r="C88" s="536"/>
      <c r="D88" s="537"/>
      <c r="E88" s="538"/>
      <c r="F88" s="373" t="s">
        <v>1510</v>
      </c>
      <c r="G88" s="539"/>
      <c r="H88" s="539"/>
      <c r="I88" s="385"/>
      <c r="J88" s="385"/>
      <c r="K88" s="385"/>
      <c r="L88" s="385"/>
      <c r="M88" s="385"/>
      <c r="N88" s="385"/>
      <c r="O88" s="385"/>
      <c r="P88" s="385"/>
      <c r="Q88" s="385"/>
      <c r="R88" s="385"/>
    </row>
    <row r="89" spans="1:18" ht="108">
      <c r="A89" s="612"/>
      <c r="B89" s="615"/>
      <c r="C89" s="540"/>
      <c r="D89" s="541">
        <v>1</v>
      </c>
      <c r="E89" s="542" t="s">
        <v>1411</v>
      </c>
      <c r="F89" s="373"/>
      <c r="G89" s="539"/>
      <c r="H89" s="539"/>
      <c r="I89" s="382" t="s">
        <v>1311</v>
      </c>
      <c r="J89" s="382" t="s">
        <v>1311</v>
      </c>
      <c r="K89" s="382" t="s">
        <v>1311</v>
      </c>
      <c r="L89" s="382" t="s">
        <v>1311</v>
      </c>
      <c r="M89" s="382" t="s">
        <v>1311</v>
      </c>
      <c r="N89" s="382" t="s">
        <v>1311</v>
      </c>
      <c r="O89" s="382" t="s">
        <v>1311</v>
      </c>
      <c r="P89" s="382" t="s">
        <v>1311</v>
      </c>
      <c r="Q89" s="382" t="s">
        <v>1311</v>
      </c>
      <c r="R89" s="382" t="s">
        <v>1311</v>
      </c>
    </row>
    <row r="90" spans="1:18">
      <c r="A90" s="613"/>
      <c r="B90" s="616"/>
      <c r="C90" s="543"/>
      <c r="D90" s="543"/>
      <c r="E90" s="543"/>
      <c r="F90" s="543"/>
      <c r="G90" s="544"/>
      <c r="H90" s="544"/>
      <c r="I90" s="384" t="s">
        <v>1368</v>
      </c>
      <c r="J90" s="384" t="s">
        <v>1368</v>
      </c>
      <c r="K90" s="384" t="s">
        <v>1368</v>
      </c>
      <c r="L90" s="384" t="s">
        <v>1368</v>
      </c>
      <c r="M90" s="384" t="s">
        <v>1368</v>
      </c>
      <c r="N90" s="384" t="s">
        <v>1368</v>
      </c>
      <c r="O90" s="384" t="s">
        <v>1368</v>
      </c>
      <c r="P90" s="384" t="s">
        <v>1368</v>
      </c>
      <c r="Q90" s="384" t="s">
        <v>1368</v>
      </c>
      <c r="R90" s="384" t="s">
        <v>1368</v>
      </c>
    </row>
    <row r="91" spans="1:18">
      <c r="A91" s="611">
        <v>14</v>
      </c>
      <c r="B91" s="614" t="s">
        <v>1415</v>
      </c>
      <c r="C91" s="536"/>
      <c r="D91" s="537" t="s">
        <v>1</v>
      </c>
      <c r="E91" s="538" t="s">
        <v>1</v>
      </c>
      <c r="F91" s="373" t="s">
        <v>64</v>
      </c>
      <c r="G91" s="527"/>
      <c r="H91" s="527"/>
      <c r="I91" s="387">
        <f>'приложение 3'!T31</f>
        <v>5.9523809523809521E-3</v>
      </c>
      <c r="J91" s="387">
        <f>'приложение 3'!U31</f>
        <v>7.575757575757576E-3</v>
      </c>
      <c r="K91" s="387">
        <f>'приложение 3'!V31</f>
        <v>6.5789473684210523E-3</v>
      </c>
      <c r="L91" s="387">
        <f>'приложение 3'!W31</f>
        <v>6.5789473684210523E-3</v>
      </c>
      <c r="M91" s="387">
        <f>'приложение 3'!X31</f>
        <v>6.5789473684210523E-3</v>
      </c>
      <c r="N91" s="387">
        <f>'приложение 3'!Y31</f>
        <v>6.5789473684210523E-3</v>
      </c>
      <c r="O91" s="387">
        <f>'приложение 3'!Z31</f>
        <v>6.5789473684210523E-3</v>
      </c>
      <c r="P91" s="387">
        <f>'приложение 3'!AA31</f>
        <v>0</v>
      </c>
      <c r="Q91" s="387">
        <f>'приложение 3'!AB31</f>
        <v>6.5789473684210523E-3</v>
      </c>
      <c r="R91" s="387">
        <f>'приложение 3'!AC31</f>
        <v>6.5789473684210523E-3</v>
      </c>
    </row>
    <row r="92" spans="1:18" ht="60">
      <c r="A92" s="612"/>
      <c r="B92" s="615"/>
      <c r="C92" s="540"/>
      <c r="D92" s="541">
        <v>1</v>
      </c>
      <c r="E92" s="542" t="s">
        <v>1416</v>
      </c>
      <c r="F92" s="373" t="s">
        <v>1</v>
      </c>
      <c r="G92" s="539"/>
      <c r="H92" s="539"/>
      <c r="I92" s="384" t="s">
        <v>1368</v>
      </c>
      <c r="J92" s="384" t="s">
        <v>1368</v>
      </c>
      <c r="K92" s="384" t="s">
        <v>1368</v>
      </c>
      <c r="L92" s="384" t="s">
        <v>1368</v>
      </c>
      <c r="M92" s="384" t="s">
        <v>1368</v>
      </c>
      <c r="N92" s="384" t="s">
        <v>1368</v>
      </c>
      <c r="O92" s="384" t="s">
        <v>1368</v>
      </c>
      <c r="P92" s="384" t="s">
        <v>1368</v>
      </c>
      <c r="Q92" s="384" t="s">
        <v>1368</v>
      </c>
      <c r="R92" s="384" t="s">
        <v>1368</v>
      </c>
    </row>
    <row r="93" spans="1:18" ht="60">
      <c r="A93" s="612"/>
      <c r="B93" s="615"/>
      <c r="C93" s="540"/>
      <c r="D93" s="541">
        <v>2</v>
      </c>
      <c r="E93" s="542" t="s">
        <v>1417</v>
      </c>
      <c r="F93" s="373" t="s">
        <v>1</v>
      </c>
      <c r="G93" s="539"/>
      <c r="H93" s="539"/>
      <c r="I93" s="552"/>
      <c r="J93" s="552"/>
      <c r="K93" s="552"/>
      <c r="L93" s="552"/>
      <c r="M93" s="552"/>
      <c r="N93" s="552"/>
      <c r="O93" s="552"/>
      <c r="P93" s="552"/>
      <c r="Q93" s="552"/>
      <c r="R93" s="552"/>
    </row>
    <row r="94" spans="1:18" ht="276">
      <c r="A94" s="612"/>
      <c r="B94" s="615"/>
      <c r="C94" s="540"/>
      <c r="D94" s="541">
        <v>3</v>
      </c>
      <c r="E94" s="542" t="s">
        <v>1418</v>
      </c>
      <c r="F94" s="373" t="s">
        <v>1</v>
      </c>
      <c r="G94" s="539"/>
      <c r="H94" s="539"/>
      <c r="I94" s="387"/>
      <c r="J94" s="387"/>
      <c r="K94" s="387"/>
      <c r="L94" s="387"/>
      <c r="M94" s="387"/>
      <c r="N94" s="387"/>
      <c r="O94" s="387"/>
      <c r="P94" s="387"/>
      <c r="Q94" s="387"/>
      <c r="R94" s="387"/>
    </row>
    <row r="95" spans="1:18" ht="48">
      <c r="A95" s="612"/>
      <c r="B95" s="615"/>
      <c r="C95" s="540"/>
      <c r="D95" s="541">
        <v>4</v>
      </c>
      <c r="E95" s="542" t="s">
        <v>1419</v>
      </c>
      <c r="F95" s="373" t="s">
        <v>1</v>
      </c>
      <c r="G95" s="539"/>
      <c r="H95" s="539"/>
      <c r="I95" s="384"/>
      <c r="J95" s="384"/>
      <c r="K95" s="384"/>
      <c r="L95" s="384" t="s">
        <v>1368</v>
      </c>
      <c r="M95" s="384"/>
      <c r="N95" s="384"/>
      <c r="O95" s="384"/>
      <c r="P95" s="384"/>
      <c r="Q95" s="384"/>
      <c r="R95" s="384"/>
    </row>
    <row r="96" spans="1:18">
      <c r="A96" s="613"/>
      <c r="B96" s="616"/>
      <c r="C96" s="543"/>
      <c r="D96" s="543"/>
      <c r="E96" s="543"/>
      <c r="F96" s="543"/>
      <c r="G96" s="544"/>
      <c r="H96" s="544"/>
      <c r="I96" s="384"/>
      <c r="J96" s="384"/>
      <c r="K96" s="384"/>
      <c r="L96" s="384"/>
      <c r="M96" s="384"/>
      <c r="N96" s="384"/>
      <c r="O96" s="384"/>
      <c r="P96" s="384"/>
      <c r="Q96" s="384"/>
      <c r="R96" s="384"/>
    </row>
    <row r="97" spans="1:18">
      <c r="A97" s="611">
        <v>15</v>
      </c>
      <c r="B97" s="614" t="s">
        <v>1420</v>
      </c>
      <c r="C97" s="536"/>
      <c r="D97" s="537" t="s">
        <v>1</v>
      </c>
      <c r="E97" s="538" t="s">
        <v>1</v>
      </c>
      <c r="F97" s="373" t="s">
        <v>1</v>
      </c>
      <c r="G97" s="539"/>
      <c r="H97" s="539"/>
      <c r="I97" s="384"/>
      <c r="J97" s="384"/>
      <c r="K97" s="384"/>
      <c r="L97" s="384"/>
      <c r="M97" s="384"/>
      <c r="N97" s="384"/>
      <c r="O97" s="384"/>
      <c r="P97" s="384"/>
      <c r="Q97" s="384"/>
      <c r="R97" s="384"/>
    </row>
    <row r="98" spans="1:18" ht="120">
      <c r="A98" s="612"/>
      <c r="B98" s="615"/>
      <c r="C98" s="540"/>
      <c r="D98" s="541">
        <v>1</v>
      </c>
      <c r="E98" s="542" t="s">
        <v>1421</v>
      </c>
      <c r="F98" s="373" t="s">
        <v>1</v>
      </c>
      <c r="G98" s="539"/>
      <c r="H98" s="539"/>
      <c r="I98" s="552"/>
      <c r="J98" s="552"/>
      <c r="K98" s="552"/>
      <c r="L98" s="552"/>
      <c r="M98" s="552"/>
      <c r="N98" s="552"/>
      <c r="O98" s="552"/>
      <c r="P98" s="552"/>
      <c r="Q98" s="552"/>
      <c r="R98" s="552"/>
    </row>
    <row r="99" spans="1:18" ht="72">
      <c r="A99" s="612"/>
      <c r="B99" s="615"/>
      <c r="C99" s="540"/>
      <c r="D99" s="541">
        <v>2</v>
      </c>
      <c r="E99" s="542" t="s">
        <v>1422</v>
      </c>
      <c r="F99" s="373" t="s">
        <v>1</v>
      </c>
      <c r="G99" s="539"/>
      <c r="H99" s="539"/>
      <c r="I99" s="387">
        <v>0</v>
      </c>
      <c r="J99" s="387">
        <v>0</v>
      </c>
      <c r="K99" s="387">
        <v>0</v>
      </c>
      <c r="L99" s="387">
        <v>0</v>
      </c>
      <c r="M99" s="387">
        <v>0</v>
      </c>
      <c r="N99" s="387">
        <v>0</v>
      </c>
      <c r="O99" s="387">
        <v>0</v>
      </c>
      <c r="P99" s="387">
        <v>0</v>
      </c>
      <c r="Q99" s="387">
        <v>0</v>
      </c>
      <c r="R99" s="387">
        <v>0</v>
      </c>
    </row>
    <row r="100" spans="1:18" ht="144">
      <c r="A100" s="612"/>
      <c r="B100" s="615"/>
      <c r="C100" s="540"/>
      <c r="D100" s="541">
        <v>3</v>
      </c>
      <c r="E100" s="542" t="s">
        <v>1423</v>
      </c>
      <c r="F100" s="373" t="s">
        <v>1</v>
      </c>
      <c r="G100" s="539"/>
      <c r="H100" s="539"/>
      <c r="I100" s="384"/>
      <c r="J100" s="384"/>
      <c r="K100" s="384"/>
      <c r="L100" s="384"/>
      <c r="M100" s="384"/>
      <c r="N100" s="384"/>
      <c r="O100" s="384"/>
      <c r="P100" s="384"/>
      <c r="Q100" s="384"/>
      <c r="R100" s="384"/>
    </row>
    <row r="101" spans="1:18">
      <c r="A101" s="613"/>
      <c r="B101" s="616"/>
      <c r="C101" s="543"/>
      <c r="D101" s="543"/>
      <c r="E101" s="543"/>
      <c r="F101" s="543"/>
      <c r="G101" s="544"/>
      <c r="H101" s="544"/>
      <c r="I101" s="384"/>
      <c r="J101" s="384"/>
      <c r="K101" s="384"/>
      <c r="L101" s="384"/>
      <c r="M101" s="384"/>
      <c r="N101" s="384"/>
      <c r="O101" s="384"/>
      <c r="P101" s="384"/>
      <c r="Q101" s="384"/>
      <c r="R101" s="384"/>
    </row>
    <row r="102" spans="1:18">
      <c r="A102" s="611">
        <v>16</v>
      </c>
      <c r="B102" s="614" t="s">
        <v>1424</v>
      </c>
      <c r="C102" s="536"/>
      <c r="D102" s="537" t="s">
        <v>1</v>
      </c>
      <c r="E102" s="538" t="s">
        <v>1</v>
      </c>
      <c r="F102" s="374" t="s">
        <v>64</v>
      </c>
      <c r="G102" s="539"/>
      <c r="H102" s="539"/>
      <c r="I102" s="388">
        <f>'приложение 3'!T33</f>
        <v>0.20141818218496887</v>
      </c>
      <c r="J102" s="388">
        <f>'приложение 3'!U33</f>
        <v>8.5452771907006994E-2</v>
      </c>
      <c r="K102" s="388">
        <f>'приложение 3'!V33</f>
        <v>0.19869429300111111</v>
      </c>
      <c r="L102" s="388">
        <f>'приложение 3'!W33</f>
        <v>0.1570352857533806</v>
      </c>
      <c r="M102" s="388">
        <f>'приложение 3'!X33</f>
        <v>0.20703906835789171</v>
      </c>
      <c r="N102" s="388">
        <f>'приложение 3'!Y33</f>
        <v>0.154</v>
      </c>
      <c r="O102" s="388">
        <f>'приложение 3'!Z33</f>
        <v>-6.0293910206561802E-2</v>
      </c>
      <c r="P102" s="388">
        <f>'приложение 3'!AA33</f>
        <v>0</v>
      </c>
      <c r="Q102" s="388">
        <f>'приложение 3'!AB33</f>
        <v>0.20832915397461413</v>
      </c>
      <c r="R102" s="388">
        <f>'приложение 3'!AC33</f>
        <v>0.2156053808942052</v>
      </c>
    </row>
    <row r="103" spans="1:18" ht="108">
      <c r="A103" s="612"/>
      <c r="B103" s="615"/>
      <c r="C103" s="540"/>
      <c r="D103" s="541">
        <v>1</v>
      </c>
      <c r="E103" s="542" t="s">
        <v>1425</v>
      </c>
      <c r="F103" s="374" t="s">
        <v>1</v>
      </c>
      <c r="G103" s="539"/>
      <c r="H103" s="539"/>
      <c r="I103" s="388"/>
      <c r="J103" s="388"/>
      <c r="K103" s="388"/>
      <c r="L103" s="388"/>
      <c r="M103" s="388"/>
      <c r="N103" s="388"/>
      <c r="O103" s="388"/>
      <c r="P103" s="388"/>
      <c r="Q103" s="388"/>
      <c r="R103" s="388"/>
    </row>
    <row r="104" spans="1:18" ht="168">
      <c r="A104" s="612"/>
      <c r="B104" s="615"/>
      <c r="C104" s="540"/>
      <c r="D104" s="541">
        <v>2</v>
      </c>
      <c r="E104" s="542" t="s">
        <v>1426</v>
      </c>
      <c r="F104" s="374" t="s">
        <v>1</v>
      </c>
      <c r="G104" s="539"/>
      <c r="H104" s="539"/>
      <c r="I104" s="384"/>
      <c r="J104" s="384"/>
      <c r="K104" s="384"/>
      <c r="L104" s="384"/>
      <c r="M104" s="384" t="s">
        <v>1368</v>
      </c>
      <c r="N104" s="384" t="s">
        <v>1368</v>
      </c>
      <c r="O104" s="384" t="s">
        <v>1368</v>
      </c>
      <c r="P104" s="384" t="s">
        <v>1368</v>
      </c>
      <c r="Q104" s="384" t="s">
        <v>1368</v>
      </c>
      <c r="R104" s="384" t="s">
        <v>1368</v>
      </c>
    </row>
    <row r="105" spans="1:18" ht="72">
      <c r="A105" s="612"/>
      <c r="B105" s="615"/>
      <c r="C105" s="545"/>
      <c r="D105" s="541">
        <v>3</v>
      </c>
      <c r="E105" s="542" t="s">
        <v>1427</v>
      </c>
      <c r="F105" s="374"/>
      <c r="G105" s="539"/>
      <c r="H105" s="539"/>
      <c r="I105" s="384"/>
      <c r="J105" s="384"/>
      <c r="K105" s="384"/>
      <c r="L105" s="384"/>
      <c r="M105" s="384"/>
      <c r="N105" s="384"/>
      <c r="O105" s="384"/>
      <c r="P105" s="384"/>
      <c r="Q105" s="384"/>
      <c r="R105" s="384"/>
    </row>
    <row r="106" spans="1:18">
      <c r="A106" s="613"/>
      <c r="B106" s="616"/>
      <c r="C106" s="543"/>
      <c r="D106" s="543"/>
      <c r="E106" s="543"/>
      <c r="F106" s="546"/>
      <c r="G106" s="544"/>
      <c r="H106" s="544"/>
      <c r="I106" s="384"/>
      <c r="J106" s="384"/>
      <c r="K106" s="384"/>
      <c r="L106" s="384"/>
      <c r="M106" s="384"/>
      <c r="N106" s="384"/>
      <c r="O106" s="384"/>
      <c r="P106" s="384"/>
      <c r="Q106" s="384"/>
      <c r="R106" s="384"/>
    </row>
    <row r="107" spans="1:18">
      <c r="A107" s="611">
        <v>17</v>
      </c>
      <c r="B107" s="614" t="s">
        <v>1428</v>
      </c>
      <c r="C107" s="536"/>
      <c r="D107" s="537" t="s">
        <v>1</v>
      </c>
      <c r="E107" s="538" t="s">
        <v>1</v>
      </c>
      <c r="F107" s="374" t="s">
        <v>64</v>
      </c>
      <c r="G107" s="547"/>
      <c r="H107" s="547"/>
      <c r="I107" s="388" t="str">
        <f>'приложение 3'!T34</f>
        <v>-</v>
      </c>
      <c r="J107" s="388" t="str">
        <f>'приложение 3'!U34</f>
        <v>-</v>
      </c>
      <c r="K107" s="388" t="str">
        <f>'приложение 3'!V34</f>
        <v>-</v>
      </c>
      <c r="L107" s="388" t="str">
        <f>'приложение 3'!W34</f>
        <v>-</v>
      </c>
      <c r="M107" s="388" t="str">
        <f>'приложение 3'!X34</f>
        <v>-</v>
      </c>
      <c r="N107" s="388" t="str">
        <f>'приложение 3'!Y34</f>
        <v>-</v>
      </c>
      <c r="O107" s="388" t="str">
        <f>'приложение 3'!Z34</f>
        <v>-</v>
      </c>
      <c r="P107" s="388" t="str">
        <f>'приложение 3'!AA34</f>
        <v>-</v>
      </c>
      <c r="Q107" s="388" t="str">
        <f>'приложение 3'!AB34</f>
        <v>-</v>
      </c>
      <c r="R107" s="388" t="str">
        <f>'приложение 3'!AC34</f>
        <v>-</v>
      </c>
    </row>
    <row r="108" spans="1:18" ht="72">
      <c r="A108" s="612"/>
      <c r="B108" s="615"/>
      <c r="C108" s="540"/>
      <c r="D108" s="541">
        <v>1</v>
      </c>
      <c r="E108" s="542" t="s">
        <v>1429</v>
      </c>
      <c r="F108" s="373" t="s">
        <v>1</v>
      </c>
      <c r="G108" s="539"/>
      <c r="H108" s="539"/>
      <c r="I108" s="539"/>
      <c r="J108" s="539"/>
      <c r="K108" s="539"/>
      <c r="L108" s="539"/>
      <c r="M108" s="539"/>
      <c r="N108" s="539"/>
      <c r="O108" s="539"/>
      <c r="P108" s="539"/>
      <c r="Q108" s="539"/>
      <c r="R108" s="539"/>
    </row>
    <row r="109" spans="1:18" ht="84">
      <c r="A109" s="612"/>
      <c r="B109" s="615"/>
      <c r="C109" s="540"/>
      <c r="D109" s="541">
        <v>2</v>
      </c>
      <c r="E109" s="542" t="s">
        <v>1430</v>
      </c>
      <c r="F109" s="373" t="s">
        <v>1</v>
      </c>
      <c r="G109" s="539"/>
      <c r="H109" s="539"/>
      <c r="I109" s="539"/>
      <c r="J109" s="539"/>
      <c r="K109" s="539"/>
      <c r="L109" s="539"/>
      <c r="M109" s="539"/>
      <c r="N109" s="539"/>
      <c r="O109" s="539"/>
      <c r="P109" s="539"/>
      <c r="Q109" s="539"/>
      <c r="R109" s="539"/>
    </row>
    <row r="110" spans="1:18">
      <c r="A110" s="613"/>
      <c r="B110" s="616"/>
      <c r="C110" s="543"/>
      <c r="D110" s="543"/>
      <c r="E110" s="543"/>
      <c r="F110" s="543"/>
      <c r="G110" s="544"/>
      <c r="H110" s="544"/>
      <c r="I110" s="544"/>
      <c r="J110" s="544"/>
      <c r="K110" s="544"/>
      <c r="L110" s="544"/>
      <c r="M110" s="544"/>
      <c r="N110" s="544"/>
      <c r="O110" s="544"/>
      <c r="P110" s="544"/>
      <c r="Q110" s="544"/>
      <c r="R110" s="544"/>
    </row>
    <row r="111" spans="1:18">
      <c r="A111" s="609">
        <v>18</v>
      </c>
      <c r="B111" s="610" t="s">
        <v>1431</v>
      </c>
      <c r="C111" s="536"/>
      <c r="D111" s="537" t="s">
        <v>1</v>
      </c>
      <c r="E111" s="538" t="s">
        <v>1</v>
      </c>
      <c r="F111" s="374" t="s">
        <v>64</v>
      </c>
      <c r="G111" s="547"/>
      <c r="H111" s="547"/>
      <c r="I111" s="547" t="str">
        <f>'приложение 3'!T35</f>
        <v>-</v>
      </c>
      <c r="J111" s="547" t="str">
        <f>'приложение 3'!U35</f>
        <v>-</v>
      </c>
      <c r="K111" s="547" t="str">
        <f>'приложение 3'!V35</f>
        <v>-</v>
      </c>
      <c r="L111" s="547" t="str">
        <f>'приложение 3'!W35</f>
        <v>-</v>
      </c>
      <c r="M111" s="547" t="str">
        <f>'приложение 3'!X35</f>
        <v>-</v>
      </c>
      <c r="N111" s="547" t="str">
        <f>'приложение 3'!Y35</f>
        <v>-</v>
      </c>
      <c r="O111" s="547" t="str">
        <f>'приложение 3'!Z35</f>
        <v>-</v>
      </c>
      <c r="P111" s="547" t="str">
        <f>'приложение 3'!AA35</f>
        <v>-</v>
      </c>
      <c r="Q111" s="547" t="str">
        <f>'приложение 3'!AB35</f>
        <v>-</v>
      </c>
      <c r="R111" s="547" t="str">
        <f>'приложение 3'!AC35</f>
        <v>-</v>
      </c>
    </row>
    <row r="112" spans="1:18" ht="96">
      <c r="A112" s="609"/>
      <c r="B112" s="610"/>
      <c r="C112" s="540"/>
      <c r="D112" s="541">
        <v>1</v>
      </c>
      <c r="E112" s="542" t="s">
        <v>1432</v>
      </c>
      <c r="F112" s="373" t="s">
        <v>1</v>
      </c>
      <c r="G112" s="539"/>
      <c r="H112" s="539"/>
      <c r="I112" s="539"/>
      <c r="J112" s="539"/>
      <c r="K112" s="539"/>
      <c r="L112" s="539"/>
      <c r="M112" s="539"/>
      <c r="N112" s="539"/>
      <c r="O112" s="539"/>
      <c r="P112" s="539"/>
      <c r="Q112" s="539"/>
      <c r="R112" s="539"/>
    </row>
    <row r="113" spans="1:18" ht="108">
      <c r="A113" s="609"/>
      <c r="B113" s="610"/>
      <c r="C113" s="540"/>
      <c r="D113" s="541">
        <v>2</v>
      </c>
      <c r="E113" s="542" t="s">
        <v>1433</v>
      </c>
      <c r="F113" s="373" t="s">
        <v>1</v>
      </c>
      <c r="G113" s="539"/>
      <c r="H113" s="539"/>
      <c r="I113" s="539"/>
      <c r="J113" s="539"/>
      <c r="K113" s="539"/>
      <c r="L113" s="539"/>
      <c r="M113" s="539"/>
      <c r="N113" s="539"/>
      <c r="O113" s="539"/>
      <c r="P113" s="539"/>
      <c r="Q113" s="539"/>
      <c r="R113" s="539"/>
    </row>
    <row r="114" spans="1:18" ht="60">
      <c r="A114" s="609"/>
      <c r="B114" s="610"/>
      <c r="C114" s="540"/>
      <c r="D114" s="541">
        <v>3</v>
      </c>
      <c r="E114" s="542" t="s">
        <v>1434</v>
      </c>
      <c r="F114" s="373" t="s">
        <v>1</v>
      </c>
      <c r="G114" s="539"/>
      <c r="H114" s="539"/>
      <c r="I114" s="539"/>
      <c r="J114" s="539"/>
      <c r="K114" s="539"/>
      <c r="L114" s="539"/>
      <c r="M114" s="539"/>
      <c r="N114" s="539"/>
      <c r="O114" s="539"/>
      <c r="P114" s="539"/>
      <c r="Q114" s="539"/>
      <c r="R114" s="539"/>
    </row>
    <row r="115" spans="1:18" ht="60">
      <c r="A115" s="609"/>
      <c r="B115" s="610"/>
      <c r="C115" s="540"/>
      <c r="D115" s="541">
        <v>4</v>
      </c>
      <c r="E115" s="542" t="s">
        <v>1435</v>
      </c>
      <c r="F115" s="373" t="s">
        <v>1</v>
      </c>
      <c r="G115" s="539"/>
      <c r="H115" s="539"/>
      <c r="I115" s="539"/>
      <c r="J115" s="539"/>
      <c r="K115" s="539"/>
      <c r="L115" s="539"/>
      <c r="M115" s="539"/>
      <c r="N115" s="539"/>
      <c r="O115" s="539"/>
      <c r="P115" s="539"/>
      <c r="Q115" s="539"/>
      <c r="R115" s="539"/>
    </row>
  </sheetData>
  <mergeCells count="59">
    <mergeCell ref="A6:E6"/>
    <mergeCell ref="B13:B15"/>
    <mergeCell ref="I14:J14"/>
    <mergeCell ref="K14:L14"/>
    <mergeCell ref="M14:N14"/>
    <mergeCell ref="A7:E7"/>
    <mergeCell ref="A9:R9"/>
    <mergeCell ref="A11:Q11"/>
    <mergeCell ref="A12:Q12"/>
    <mergeCell ref="A13:A15"/>
    <mergeCell ref="D13:E15"/>
    <mergeCell ref="F13:F15"/>
    <mergeCell ref="G13:R13"/>
    <mergeCell ref="G14:H14"/>
    <mergeCell ref="O14:P14"/>
    <mergeCell ref="S1:S2"/>
    <mergeCell ref="A2:E2"/>
    <mergeCell ref="A3:E3"/>
    <mergeCell ref="A4:E4"/>
    <mergeCell ref="A5:E5"/>
    <mergeCell ref="A1:E1"/>
    <mergeCell ref="A17:A22"/>
    <mergeCell ref="B17:B22"/>
    <mergeCell ref="A23:A28"/>
    <mergeCell ref="B23:B28"/>
    <mergeCell ref="A29:A34"/>
    <mergeCell ref="B29:B34"/>
    <mergeCell ref="A35:A40"/>
    <mergeCell ref="B35:B40"/>
    <mergeCell ref="A41:A45"/>
    <mergeCell ref="B41:B45"/>
    <mergeCell ref="A46:A48"/>
    <mergeCell ref="B46:B48"/>
    <mergeCell ref="A49:A51"/>
    <mergeCell ref="B49:B51"/>
    <mergeCell ref="A52:A61"/>
    <mergeCell ref="B52:B61"/>
    <mergeCell ref="A62:A70"/>
    <mergeCell ref="B62:B70"/>
    <mergeCell ref="A71:A75"/>
    <mergeCell ref="B71:B75"/>
    <mergeCell ref="A76:A80"/>
    <mergeCell ref="B76:B80"/>
    <mergeCell ref="A81:A84"/>
    <mergeCell ref="B81:B84"/>
    <mergeCell ref="A85:A87"/>
    <mergeCell ref="B85:B87"/>
    <mergeCell ref="A88:A90"/>
    <mergeCell ref="B88:B90"/>
    <mergeCell ref="A91:A96"/>
    <mergeCell ref="B91:B96"/>
    <mergeCell ref="A111:A115"/>
    <mergeCell ref="B111:B115"/>
    <mergeCell ref="A97:A101"/>
    <mergeCell ref="B97:B101"/>
    <mergeCell ref="A102:A106"/>
    <mergeCell ref="B102:B106"/>
    <mergeCell ref="A107:A110"/>
    <mergeCell ref="B107:B110"/>
  </mergeCells>
  <printOptions horizontalCentered="1"/>
  <pageMargins left="0.31496062992125984" right="0.31496062992125984" top="0.35433070866141736" bottom="0.35433070866141736" header="0" footer="0"/>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view="pageBreakPreview" topLeftCell="A25" zoomScale="80" zoomScaleNormal="100" zoomScaleSheetLayoutView="80" workbookViewId="0">
      <selection activeCell="M31" sqref="M31"/>
    </sheetView>
  </sheetViews>
  <sheetFormatPr defaultRowHeight="15"/>
  <cols>
    <col min="14" max="14" width="30.5703125" customWidth="1"/>
    <col min="18" max="19" width="0" hidden="1" customWidth="1"/>
  </cols>
  <sheetData>
    <row r="1" spans="1:29">
      <c r="A1" s="519" t="s">
        <v>1</v>
      </c>
      <c r="B1" s="646" t="s">
        <v>0</v>
      </c>
      <c r="C1" s="646"/>
      <c r="D1" s="646"/>
      <c r="E1" s="646"/>
      <c r="F1" s="646"/>
      <c r="G1" s="646"/>
      <c r="H1" s="646"/>
      <c r="I1" s="646"/>
      <c r="J1" s="646"/>
      <c r="K1" s="646"/>
      <c r="L1" s="646"/>
      <c r="M1" s="646"/>
      <c r="N1" s="646"/>
      <c r="O1" s="646" t="s">
        <v>1</v>
      </c>
      <c r="P1" s="646"/>
      <c r="Q1" s="646" t="s">
        <v>1</v>
      </c>
      <c r="R1" s="646"/>
      <c r="S1" s="519" t="s">
        <v>1</v>
      </c>
      <c r="T1" s="519" t="s">
        <v>1</v>
      </c>
      <c r="U1" s="519" t="s">
        <v>1</v>
      </c>
      <c r="V1" s="519" t="s">
        <v>1</v>
      </c>
      <c r="W1" s="519"/>
      <c r="X1" s="519" t="s">
        <v>1</v>
      </c>
      <c r="Y1" s="519" t="s">
        <v>1</v>
      </c>
      <c r="Z1" s="519" t="s">
        <v>1</v>
      </c>
      <c r="AA1" s="519" t="s">
        <v>1</v>
      </c>
      <c r="AB1" s="519" t="s">
        <v>1</v>
      </c>
      <c r="AC1" s="519" t="s">
        <v>1</v>
      </c>
    </row>
    <row r="2" spans="1:29">
      <c r="A2" s="519" t="s">
        <v>1</v>
      </c>
      <c r="B2" s="619" t="s">
        <v>3</v>
      </c>
      <c r="C2" s="619"/>
      <c r="D2" s="619"/>
      <c r="E2" s="619"/>
      <c r="F2" s="619"/>
      <c r="G2" s="619"/>
      <c r="H2" s="619"/>
      <c r="I2" s="619"/>
      <c r="J2" s="619"/>
      <c r="K2" s="619"/>
      <c r="L2" s="619"/>
      <c r="M2" s="619"/>
      <c r="N2" s="619"/>
      <c r="O2" s="619"/>
      <c r="P2" s="523" t="s">
        <v>1</v>
      </c>
      <c r="Q2" s="519" t="s">
        <v>1</v>
      </c>
      <c r="R2" s="519" t="s">
        <v>1</v>
      </c>
      <c r="S2" s="519" t="s">
        <v>1</v>
      </c>
      <c r="T2" s="519" t="s">
        <v>1</v>
      </c>
      <c r="U2" s="519" t="s">
        <v>1</v>
      </c>
      <c r="V2" s="519" t="s">
        <v>1</v>
      </c>
      <c r="W2" s="519"/>
      <c r="X2" s="519" t="s">
        <v>1</v>
      </c>
      <c r="Y2" s="519" t="s">
        <v>1</v>
      </c>
      <c r="Z2" s="519" t="s">
        <v>1</v>
      </c>
      <c r="AA2" s="519" t="s">
        <v>1</v>
      </c>
      <c r="AB2" s="519" t="s">
        <v>1</v>
      </c>
      <c r="AC2" s="519" t="s">
        <v>1</v>
      </c>
    </row>
    <row r="3" spans="1:29">
      <c r="A3" s="519" t="s">
        <v>1</v>
      </c>
      <c r="B3" s="619" t="s">
        <v>5</v>
      </c>
      <c r="C3" s="619"/>
      <c r="D3" s="619"/>
      <c r="E3" s="619"/>
      <c r="F3" s="619"/>
      <c r="G3" s="619"/>
      <c r="H3" s="619"/>
      <c r="I3" s="619"/>
      <c r="J3" s="619"/>
      <c r="K3" s="619"/>
      <c r="L3" s="619"/>
      <c r="M3" s="619"/>
      <c r="N3" s="619"/>
      <c r="O3" s="619"/>
      <c r="P3" s="523" t="s">
        <v>1</v>
      </c>
      <c r="Q3" s="519" t="s">
        <v>1</v>
      </c>
      <c r="R3" s="519" t="s">
        <v>1</v>
      </c>
      <c r="S3" s="519" t="s">
        <v>1</v>
      </c>
      <c r="T3" s="519" t="s">
        <v>1</v>
      </c>
      <c r="U3" s="519" t="s">
        <v>1</v>
      </c>
      <c r="V3" s="519" t="s">
        <v>1</v>
      </c>
      <c r="W3" s="519"/>
      <c r="X3" s="519" t="s">
        <v>1</v>
      </c>
      <c r="Y3" s="519" t="s">
        <v>1</v>
      </c>
      <c r="Z3" s="519" t="s">
        <v>1</v>
      </c>
      <c r="AA3" s="519" t="s">
        <v>1</v>
      </c>
      <c r="AB3" s="519" t="s">
        <v>1</v>
      </c>
      <c r="AC3" s="519" t="s">
        <v>1</v>
      </c>
    </row>
    <row r="4" spans="1:29">
      <c r="A4" s="519" t="s">
        <v>1</v>
      </c>
      <c r="B4" s="619" t="s">
        <v>7</v>
      </c>
      <c r="C4" s="619"/>
      <c r="D4" s="619"/>
      <c r="E4" s="619"/>
      <c r="F4" s="619"/>
      <c r="G4" s="619"/>
      <c r="H4" s="619"/>
      <c r="I4" s="619"/>
      <c r="J4" s="619"/>
      <c r="K4" s="619"/>
      <c r="L4" s="619"/>
      <c r="M4" s="619"/>
      <c r="N4" s="619"/>
      <c r="O4" s="619"/>
      <c r="P4" s="523" t="s">
        <v>1</v>
      </c>
      <c r="Q4" s="519" t="s">
        <v>1</v>
      </c>
      <c r="R4" s="519" t="s">
        <v>1</v>
      </c>
      <c r="S4" s="519" t="s">
        <v>1</v>
      </c>
      <c r="T4" s="519" t="s">
        <v>1</v>
      </c>
      <c r="U4" s="519" t="s">
        <v>1</v>
      </c>
      <c r="V4" s="519" t="s">
        <v>1</v>
      </c>
      <c r="W4" s="519"/>
      <c r="X4" s="519" t="s">
        <v>1</v>
      </c>
      <c r="Y4" s="519" t="s">
        <v>1</v>
      </c>
      <c r="Z4" s="519" t="s">
        <v>1</v>
      </c>
      <c r="AA4" s="519" t="s">
        <v>1</v>
      </c>
      <c r="AB4" s="519" t="s">
        <v>1</v>
      </c>
      <c r="AC4" s="519" t="s">
        <v>1</v>
      </c>
    </row>
    <row r="5" spans="1:29">
      <c r="A5" s="519" t="s">
        <v>1</v>
      </c>
      <c r="B5" s="619" t="s">
        <v>9</v>
      </c>
      <c r="C5" s="619"/>
      <c r="D5" s="619"/>
      <c r="E5" s="619"/>
      <c r="F5" s="619"/>
      <c r="G5" s="619"/>
      <c r="H5" s="619"/>
      <c r="I5" s="619"/>
      <c r="J5" s="619"/>
      <c r="K5" s="619"/>
      <c r="L5" s="619"/>
      <c r="M5" s="619"/>
      <c r="N5" s="619"/>
      <c r="O5" s="619"/>
      <c r="P5" s="523" t="s">
        <v>1</v>
      </c>
      <c r="Q5" s="519" t="s">
        <v>1</v>
      </c>
      <c r="R5" s="519" t="s">
        <v>1</v>
      </c>
      <c r="S5" s="519" t="s">
        <v>1</v>
      </c>
      <c r="T5" s="519" t="s">
        <v>1</v>
      </c>
      <c r="U5" s="519" t="s">
        <v>1</v>
      </c>
      <c r="V5" s="519" t="s">
        <v>1</v>
      </c>
      <c r="W5" s="519"/>
      <c r="X5" s="519" t="s">
        <v>1</v>
      </c>
      <c r="Y5" s="519" t="s">
        <v>1</v>
      </c>
      <c r="Z5" s="519" t="s">
        <v>1</v>
      </c>
      <c r="AA5" s="519" t="s">
        <v>1</v>
      </c>
      <c r="AB5" s="519" t="s">
        <v>1</v>
      </c>
      <c r="AC5" s="519" t="s">
        <v>1</v>
      </c>
    </row>
    <row r="6" spans="1:29">
      <c r="A6" s="519" t="s">
        <v>1</v>
      </c>
      <c r="B6" s="619" t="s">
        <v>11</v>
      </c>
      <c r="C6" s="619"/>
      <c r="D6" s="619"/>
      <c r="E6" s="619"/>
      <c r="F6" s="619"/>
      <c r="G6" s="619"/>
      <c r="H6" s="619"/>
      <c r="I6" s="619"/>
      <c r="J6" s="619"/>
      <c r="K6" s="619"/>
      <c r="L6" s="619"/>
      <c r="M6" s="619"/>
      <c r="N6" s="619"/>
      <c r="O6" s="619"/>
      <c r="P6" s="523" t="s">
        <v>1</v>
      </c>
      <c r="Q6" s="519" t="s">
        <v>1</v>
      </c>
      <c r="R6" s="519" t="s">
        <v>1</v>
      </c>
      <c r="S6" s="519" t="s">
        <v>1</v>
      </c>
      <c r="T6" s="519" t="s">
        <v>1</v>
      </c>
      <c r="U6" s="519" t="s">
        <v>1</v>
      </c>
      <c r="V6" s="519" t="s">
        <v>1</v>
      </c>
      <c r="W6" s="519"/>
      <c r="X6" s="519" t="s">
        <v>1</v>
      </c>
      <c r="Y6" s="519" t="s">
        <v>1</v>
      </c>
      <c r="Z6" s="519" t="s">
        <v>1</v>
      </c>
      <c r="AA6" s="519" t="s">
        <v>1</v>
      </c>
      <c r="AB6" s="519" t="s">
        <v>1</v>
      </c>
      <c r="AC6" s="519" t="s">
        <v>1</v>
      </c>
    </row>
    <row r="7" spans="1:29">
      <c r="A7" s="519" t="s">
        <v>1</v>
      </c>
      <c r="B7" s="619" t="s">
        <v>13</v>
      </c>
      <c r="C7" s="619"/>
      <c r="D7" s="619"/>
      <c r="E7" s="619"/>
      <c r="F7" s="619"/>
      <c r="G7" s="619"/>
      <c r="H7" s="619"/>
      <c r="I7" s="619"/>
      <c r="J7" s="619"/>
      <c r="K7" s="619"/>
      <c r="L7" s="619"/>
      <c r="M7" s="619"/>
      <c r="N7" s="619"/>
      <c r="O7" s="619"/>
      <c r="P7" s="523" t="s">
        <v>1</v>
      </c>
      <c r="Q7" s="519" t="s">
        <v>1</v>
      </c>
      <c r="R7" s="519" t="s">
        <v>1</v>
      </c>
      <c r="S7" s="519" t="s">
        <v>1</v>
      </c>
      <c r="T7" s="519" t="s">
        <v>1</v>
      </c>
      <c r="U7" s="519" t="s">
        <v>1</v>
      </c>
      <c r="V7" s="519" t="s">
        <v>1</v>
      </c>
      <c r="W7" s="519"/>
      <c r="X7" s="519" t="s">
        <v>1</v>
      </c>
      <c r="Y7" s="519" t="s">
        <v>1</v>
      </c>
      <c r="Z7" s="519" t="s">
        <v>1</v>
      </c>
      <c r="AA7" s="519" t="s">
        <v>1</v>
      </c>
      <c r="AB7" s="519" t="s">
        <v>1</v>
      </c>
      <c r="AC7" s="519" t="s">
        <v>1</v>
      </c>
    </row>
    <row r="8" spans="1:29">
      <c r="A8" s="519" t="s">
        <v>1</v>
      </c>
      <c r="B8" s="646" t="s">
        <v>1</v>
      </c>
      <c r="C8" s="646"/>
      <c r="D8" s="646"/>
      <c r="E8" s="646"/>
      <c r="F8" s="646"/>
      <c r="G8" s="646"/>
      <c r="H8" s="646"/>
      <c r="I8" s="646"/>
      <c r="J8" s="646"/>
      <c r="K8" s="646"/>
      <c r="L8" s="646"/>
      <c r="M8" s="646"/>
      <c r="N8" s="646"/>
      <c r="O8" s="646"/>
      <c r="P8" s="646"/>
      <c r="Q8" s="646"/>
      <c r="R8" s="646"/>
      <c r="S8" s="646"/>
      <c r="T8" s="646"/>
      <c r="U8" s="646"/>
      <c r="V8" s="646"/>
      <c r="W8" s="519"/>
      <c r="X8" s="519" t="s">
        <v>1</v>
      </c>
      <c r="Y8" s="519" t="s">
        <v>1</v>
      </c>
      <c r="Z8" s="519" t="s">
        <v>1</v>
      </c>
      <c r="AA8" s="519" t="s">
        <v>1</v>
      </c>
      <c r="AB8" s="519" t="s">
        <v>1</v>
      </c>
      <c r="AC8" s="519" t="s">
        <v>1</v>
      </c>
    </row>
    <row r="9" spans="1:29" ht="18.75">
      <c r="A9" s="519" t="s">
        <v>1</v>
      </c>
      <c r="B9" s="625" t="s">
        <v>71</v>
      </c>
      <c r="C9" s="625"/>
      <c r="D9" s="625"/>
      <c r="E9" s="625"/>
      <c r="F9" s="625"/>
      <c r="G9" s="625"/>
      <c r="H9" s="625"/>
      <c r="I9" s="625"/>
      <c r="J9" s="625"/>
      <c r="K9" s="625"/>
      <c r="L9" s="484"/>
      <c r="M9" s="484"/>
      <c r="N9" s="484"/>
      <c r="O9" s="484"/>
      <c r="P9" s="484"/>
      <c r="Q9" s="484"/>
      <c r="R9" s="484"/>
      <c r="S9" s="484"/>
      <c r="T9" s="484"/>
      <c r="U9" s="484"/>
      <c r="V9" s="484"/>
      <c r="W9" s="484"/>
      <c r="X9" s="484"/>
      <c r="Y9" s="484"/>
      <c r="Z9" s="484"/>
      <c r="AA9" s="484"/>
      <c r="AB9" s="484"/>
      <c r="AC9" s="484"/>
    </row>
    <row r="10" spans="1:29">
      <c r="A10" s="519" t="s">
        <v>1</v>
      </c>
      <c r="B10" s="645" t="s">
        <v>72</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row>
    <row r="11" spans="1:29">
      <c r="A11" s="519" t="s">
        <v>1</v>
      </c>
      <c r="B11" s="619" t="s">
        <v>19</v>
      </c>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row>
    <row r="12" spans="1:29">
      <c r="A12" s="519" t="s">
        <v>1</v>
      </c>
      <c r="B12" s="626" t="s">
        <v>1279</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row>
    <row r="13" spans="1:29" ht="30.75" customHeight="1">
      <c r="A13" s="371" t="s">
        <v>1</v>
      </c>
      <c r="B13" s="620" t="s">
        <v>73</v>
      </c>
      <c r="C13" s="642" t="s">
        <v>74</v>
      </c>
      <c r="D13" s="644"/>
      <c r="E13" s="644"/>
      <c r="F13" s="643"/>
      <c r="G13" s="642" t="s">
        <v>75</v>
      </c>
      <c r="H13" s="644"/>
      <c r="I13" s="644"/>
      <c r="J13" s="644"/>
      <c r="K13" s="643"/>
      <c r="L13" s="620" t="s">
        <v>1302</v>
      </c>
      <c r="M13" s="620" t="s">
        <v>76</v>
      </c>
      <c r="N13" s="620" t="s">
        <v>77</v>
      </c>
      <c r="O13" s="620" t="s">
        <v>78</v>
      </c>
      <c r="P13" s="620" t="s">
        <v>79</v>
      </c>
      <c r="Q13" s="620" t="s">
        <v>80</v>
      </c>
      <c r="R13" s="642" t="s">
        <v>81</v>
      </c>
      <c r="S13" s="644"/>
      <c r="T13" s="644"/>
      <c r="U13" s="644"/>
      <c r="V13" s="644"/>
      <c r="W13" s="522"/>
      <c r="X13" s="644" t="s">
        <v>81</v>
      </c>
      <c r="Y13" s="644"/>
      <c r="Z13" s="644"/>
      <c r="AA13" s="644"/>
      <c r="AB13" s="644"/>
      <c r="AC13" s="643"/>
    </row>
    <row r="14" spans="1:29" ht="30.75" customHeight="1">
      <c r="A14" s="371" t="s">
        <v>1</v>
      </c>
      <c r="B14" s="621"/>
      <c r="C14" s="620" t="s">
        <v>82</v>
      </c>
      <c r="D14" s="620" t="s">
        <v>83</v>
      </c>
      <c r="E14" s="620" t="s">
        <v>84</v>
      </c>
      <c r="F14" s="620" t="s">
        <v>85</v>
      </c>
      <c r="G14" s="620" t="s">
        <v>86</v>
      </c>
      <c r="H14" s="620" t="s">
        <v>87</v>
      </c>
      <c r="I14" s="620" t="s">
        <v>84</v>
      </c>
      <c r="J14" s="620" t="s">
        <v>88</v>
      </c>
      <c r="K14" s="620" t="s">
        <v>89</v>
      </c>
      <c r="L14" s="621"/>
      <c r="M14" s="621"/>
      <c r="N14" s="621"/>
      <c r="O14" s="621"/>
      <c r="P14" s="621"/>
      <c r="Q14" s="621"/>
      <c r="R14" s="642" t="s">
        <v>1475</v>
      </c>
      <c r="S14" s="643"/>
      <c r="T14" s="642" t="s">
        <v>1476</v>
      </c>
      <c r="U14" s="643"/>
      <c r="V14" s="642" t="s">
        <v>121</v>
      </c>
      <c r="W14" s="643"/>
      <c r="X14" s="642" t="s">
        <v>122</v>
      </c>
      <c r="Y14" s="643"/>
      <c r="Z14" s="642" t="s">
        <v>123</v>
      </c>
      <c r="AA14" s="643"/>
      <c r="AB14" s="359" t="s">
        <v>124</v>
      </c>
      <c r="AC14" s="359" t="s">
        <v>1248</v>
      </c>
    </row>
    <row r="15" spans="1:29" ht="30.75" customHeight="1">
      <c r="A15" s="371" t="s">
        <v>1</v>
      </c>
      <c r="B15" s="622"/>
      <c r="C15" s="622"/>
      <c r="D15" s="622"/>
      <c r="E15" s="622"/>
      <c r="F15" s="622"/>
      <c r="G15" s="622"/>
      <c r="H15" s="622"/>
      <c r="I15" s="622"/>
      <c r="J15" s="622"/>
      <c r="K15" s="622"/>
      <c r="L15" s="622"/>
      <c r="M15" s="622"/>
      <c r="N15" s="622"/>
      <c r="O15" s="622"/>
      <c r="P15" s="622"/>
      <c r="Q15" s="622"/>
      <c r="R15" s="359" t="s">
        <v>93</v>
      </c>
      <c r="S15" s="359" t="s">
        <v>94</v>
      </c>
      <c r="T15" s="359" t="s">
        <v>93</v>
      </c>
      <c r="U15" s="359" t="s">
        <v>94</v>
      </c>
      <c r="V15" s="359" t="s">
        <v>93</v>
      </c>
      <c r="W15" s="359" t="s">
        <v>94</v>
      </c>
      <c r="X15" s="359" t="s">
        <v>93</v>
      </c>
      <c r="Y15" s="359" t="s">
        <v>1448</v>
      </c>
      <c r="Z15" s="359" t="s">
        <v>93</v>
      </c>
      <c r="AA15" s="359" t="s">
        <v>94</v>
      </c>
      <c r="AB15" s="359" t="s">
        <v>93</v>
      </c>
      <c r="AC15" s="359" t="s">
        <v>93</v>
      </c>
    </row>
    <row r="16" spans="1:29" ht="30.75" customHeight="1">
      <c r="A16" s="371" t="s">
        <v>1</v>
      </c>
      <c r="B16" s="521" t="s">
        <v>96</v>
      </c>
      <c r="C16" s="521" t="s">
        <v>97</v>
      </c>
      <c r="D16" s="521" t="s">
        <v>98</v>
      </c>
      <c r="E16" s="521" t="s">
        <v>99</v>
      </c>
      <c r="F16" s="521" t="s">
        <v>100</v>
      </c>
      <c r="G16" s="521" t="s">
        <v>101</v>
      </c>
      <c r="H16" s="521" t="s">
        <v>102</v>
      </c>
      <c r="I16" s="521" t="s">
        <v>103</v>
      </c>
      <c r="J16" s="521" t="s">
        <v>104</v>
      </c>
      <c r="K16" s="521" t="s">
        <v>105</v>
      </c>
      <c r="L16" s="359" t="s">
        <v>529</v>
      </c>
      <c r="M16" s="359" t="s">
        <v>106</v>
      </c>
      <c r="N16" s="359" t="s">
        <v>107</v>
      </c>
      <c r="O16" s="359" t="s">
        <v>108</v>
      </c>
      <c r="P16" s="359" t="s">
        <v>109</v>
      </c>
      <c r="Q16" s="359" t="s">
        <v>110</v>
      </c>
      <c r="R16" s="359">
        <v>1</v>
      </c>
      <c r="S16" s="359">
        <v>2</v>
      </c>
      <c r="T16" s="359">
        <v>3</v>
      </c>
      <c r="U16" s="359">
        <v>4</v>
      </c>
      <c r="V16" s="359">
        <v>5</v>
      </c>
      <c r="W16" s="359">
        <v>6</v>
      </c>
      <c r="X16" s="359">
        <v>7</v>
      </c>
      <c r="Y16" s="359">
        <v>8</v>
      </c>
      <c r="Z16" s="359">
        <v>9</v>
      </c>
      <c r="AA16" s="359">
        <v>10</v>
      </c>
      <c r="AB16" s="359">
        <v>10</v>
      </c>
      <c r="AC16" s="359">
        <v>11</v>
      </c>
    </row>
    <row r="17" spans="1:29" ht="228">
      <c r="A17" s="372"/>
      <c r="B17" s="640">
        <v>1</v>
      </c>
      <c r="C17" s="359" t="s">
        <v>1477</v>
      </c>
      <c r="D17" s="359" t="s">
        <v>1478</v>
      </c>
      <c r="E17" s="359" t="s">
        <v>1479</v>
      </c>
      <c r="F17" s="359" t="s">
        <v>1480</v>
      </c>
      <c r="G17" s="359" t="s">
        <v>1481</v>
      </c>
      <c r="H17" s="359" t="s">
        <v>1482</v>
      </c>
      <c r="I17" s="359"/>
      <c r="J17" s="359" t="s">
        <v>1483</v>
      </c>
      <c r="K17" s="371"/>
      <c r="L17" s="634" t="s">
        <v>1303</v>
      </c>
      <c r="M17" s="637" t="s">
        <v>1304</v>
      </c>
      <c r="N17" s="634" t="s">
        <v>1305</v>
      </c>
      <c r="O17" s="373" t="s">
        <v>1306</v>
      </c>
      <c r="P17" s="374" t="s">
        <v>1307</v>
      </c>
      <c r="Q17" s="373" t="s">
        <v>1308</v>
      </c>
      <c r="R17" s="365"/>
      <c r="S17" s="365"/>
      <c r="T17" s="365">
        <v>0.623</v>
      </c>
      <c r="U17" s="365">
        <v>0.38200000000000001</v>
      </c>
      <c r="V17" s="365">
        <v>0.67998899999999995</v>
      </c>
      <c r="W17" s="365">
        <v>0.52780199999999999</v>
      </c>
      <c r="X17" s="365">
        <v>0.67793099999999995</v>
      </c>
      <c r="Y17" s="365">
        <v>0.50269900000000001</v>
      </c>
      <c r="Z17" s="365">
        <v>0.75459799999999999</v>
      </c>
      <c r="AA17" s="365"/>
      <c r="AB17" s="365">
        <v>2.0714552857142858</v>
      </c>
      <c r="AC17" s="365">
        <v>0.94115499999999996</v>
      </c>
    </row>
    <row r="18" spans="1:29" ht="240">
      <c r="A18" s="372"/>
      <c r="B18" s="641"/>
      <c r="C18" s="359" t="s">
        <v>1477</v>
      </c>
      <c r="D18" s="359" t="s">
        <v>1478</v>
      </c>
      <c r="E18" s="359" t="s">
        <v>1479</v>
      </c>
      <c r="F18" s="359" t="s">
        <v>1480</v>
      </c>
      <c r="G18" s="359" t="s">
        <v>1481</v>
      </c>
      <c r="H18" s="359" t="s">
        <v>1482</v>
      </c>
      <c r="I18" s="359"/>
      <c r="J18" s="359" t="s">
        <v>1483</v>
      </c>
      <c r="K18" s="371"/>
      <c r="L18" s="635"/>
      <c r="M18" s="638"/>
      <c r="N18" s="635"/>
      <c r="O18" s="373" t="s">
        <v>1309</v>
      </c>
      <c r="P18" s="374" t="s">
        <v>64</v>
      </c>
      <c r="Q18" s="373" t="s">
        <v>1310</v>
      </c>
      <c r="R18" s="365"/>
      <c r="S18" s="365"/>
      <c r="T18" s="530">
        <v>6.0077145612343296E-7</v>
      </c>
      <c r="U18" s="530">
        <v>3.6837029893924781E-7</v>
      </c>
      <c r="V18" s="530">
        <v>6.5572709739633557E-7</v>
      </c>
      <c r="W18" s="365"/>
      <c r="X18" s="365" t="s">
        <v>1311</v>
      </c>
      <c r="Y18" s="365"/>
      <c r="Z18" s="365" t="s">
        <v>1311</v>
      </c>
      <c r="AA18" s="365"/>
      <c r="AB18" s="365" t="s">
        <v>1311</v>
      </c>
      <c r="AC18" s="365"/>
    </row>
    <row r="19" spans="1:29" ht="144">
      <c r="A19" s="372"/>
      <c r="B19" s="371">
        <v>2</v>
      </c>
      <c r="C19" s="359" t="s">
        <v>1477</v>
      </c>
      <c r="D19" s="359" t="s">
        <v>1478</v>
      </c>
      <c r="E19" s="359" t="s">
        <v>1479</v>
      </c>
      <c r="F19" s="359" t="s">
        <v>1480</v>
      </c>
      <c r="G19" s="359"/>
      <c r="H19" s="359"/>
      <c r="I19" s="359"/>
      <c r="J19" s="359"/>
      <c r="K19" s="371"/>
      <c r="L19" s="375" t="s">
        <v>1303</v>
      </c>
      <c r="M19" s="373" t="s">
        <v>1312</v>
      </c>
      <c r="N19" s="373" t="s">
        <v>1313</v>
      </c>
      <c r="O19" s="373" t="s">
        <v>1314</v>
      </c>
      <c r="P19" s="374" t="s">
        <v>64</v>
      </c>
      <c r="Q19" s="373" t="s">
        <v>1315</v>
      </c>
      <c r="R19" s="365"/>
      <c r="S19" s="365"/>
      <c r="T19" s="376">
        <v>5.017404372286588E-2</v>
      </c>
      <c r="U19" s="376">
        <v>0.26877681048116131</v>
      </c>
      <c r="V19" s="376">
        <v>0.14001046232026129</v>
      </c>
      <c r="W19" s="376">
        <f>'1П'!Q13/'1П'!Q12</f>
        <v>0.11356099773423062</v>
      </c>
      <c r="X19" s="376">
        <v>0.13168559002074232</v>
      </c>
      <c r="Y19" s="376">
        <f>'1П'!S13/'1П'!S12</f>
        <v>3.2841091072913831E-2</v>
      </c>
      <c r="Z19" s="376">
        <f>'1П'!T13/'1П'!T12</f>
        <v>2.4480373942763634E-2</v>
      </c>
      <c r="AA19" s="376"/>
      <c r="AB19" s="376">
        <f>'1П'!V13/'1П'!V12</f>
        <v>1.7604600668974825E-2</v>
      </c>
      <c r="AC19" s="376">
        <v>0.17049476441181313</v>
      </c>
    </row>
    <row r="20" spans="1:29" ht="228">
      <c r="A20" s="372"/>
      <c r="B20" s="371">
        <v>3</v>
      </c>
      <c r="C20" s="359" t="s">
        <v>1477</v>
      </c>
      <c r="D20" s="359" t="s">
        <v>1484</v>
      </c>
      <c r="E20" s="359" t="s">
        <v>1485</v>
      </c>
      <c r="F20" s="359" t="s">
        <v>1486</v>
      </c>
      <c r="G20" s="359"/>
      <c r="H20" s="359"/>
      <c r="I20" s="359"/>
      <c r="J20" s="359"/>
      <c r="K20" s="371"/>
      <c r="L20" s="375" t="s">
        <v>1303</v>
      </c>
      <c r="M20" s="373" t="s">
        <v>1316</v>
      </c>
      <c r="N20" s="373" t="s">
        <v>1317</v>
      </c>
      <c r="O20" s="373" t="s">
        <v>1318</v>
      </c>
      <c r="P20" s="374" t="s">
        <v>64</v>
      </c>
      <c r="Q20" s="373" t="s">
        <v>1319</v>
      </c>
      <c r="R20" s="365"/>
      <c r="S20" s="365"/>
      <c r="T20" s="378" t="s">
        <v>1311</v>
      </c>
      <c r="U20" s="378">
        <v>1.5706806282722512E-2</v>
      </c>
      <c r="V20" s="378" t="s">
        <v>1311</v>
      </c>
      <c r="W20" s="378" t="s">
        <v>1311</v>
      </c>
      <c r="X20" s="378">
        <f>'1П'!R27/'1П'!R12</f>
        <v>5.5658774605816608E-3</v>
      </c>
      <c r="Y20" s="378" t="s">
        <v>1311</v>
      </c>
      <c r="Z20" s="378">
        <f>'1П'!V27/'1П'!V12</f>
        <v>0</v>
      </c>
      <c r="AA20" s="378"/>
      <c r="AB20" s="378">
        <f>'1П'!V27/'1П'!V12</f>
        <v>0</v>
      </c>
      <c r="AC20" s="378">
        <v>6.2816432999877811E-3</v>
      </c>
    </row>
    <row r="21" spans="1:29" ht="144">
      <c r="A21" s="372"/>
      <c r="B21" s="371">
        <v>4</v>
      </c>
      <c r="C21" s="359" t="s">
        <v>1477</v>
      </c>
      <c r="D21" s="359" t="s">
        <v>1454</v>
      </c>
      <c r="E21" s="359" t="s">
        <v>1487</v>
      </c>
      <c r="F21" s="359" t="s">
        <v>1488</v>
      </c>
      <c r="G21" s="359" t="s">
        <v>1481</v>
      </c>
      <c r="H21" s="359" t="s">
        <v>1482</v>
      </c>
      <c r="I21" s="359"/>
      <c r="J21" s="359" t="s">
        <v>1489</v>
      </c>
      <c r="K21" s="371"/>
      <c r="L21" s="634" t="s">
        <v>1320</v>
      </c>
      <c r="M21" s="634" t="s">
        <v>1321</v>
      </c>
      <c r="N21" s="634" t="s">
        <v>1322</v>
      </c>
      <c r="O21" s="373" t="s">
        <v>1323</v>
      </c>
      <c r="P21" s="374" t="s">
        <v>64</v>
      </c>
      <c r="Q21" s="373" t="s">
        <v>1324</v>
      </c>
      <c r="R21" s="365"/>
      <c r="S21" s="365"/>
      <c r="T21" s="376">
        <v>2.0872402188712204E-3</v>
      </c>
      <c r="U21" s="376">
        <v>3.9410459940277995E-4</v>
      </c>
      <c r="V21" s="376">
        <v>1.6689891845397971E-3</v>
      </c>
      <c r="W21" s="376">
        <v>6.3611406647766182E-4</v>
      </c>
      <c r="X21" s="376">
        <v>6.3611406647766182E-4</v>
      </c>
      <c r="Y21" s="376">
        <v>5.9999999999999995E-4</v>
      </c>
      <c r="Z21" s="376">
        <v>7.1688170925645559E-4</v>
      </c>
      <c r="AA21" s="376"/>
      <c r="AB21" s="376">
        <v>6.9440233243084815E-4</v>
      </c>
      <c r="AC21" s="376">
        <v>6.5865322803312443E-4</v>
      </c>
    </row>
    <row r="22" spans="1:29" ht="168">
      <c r="A22" s="372"/>
      <c r="B22" s="371">
        <v>5</v>
      </c>
      <c r="C22" s="359" t="s">
        <v>1477</v>
      </c>
      <c r="D22" s="359" t="s">
        <v>1490</v>
      </c>
      <c r="E22" s="359" t="s">
        <v>1491</v>
      </c>
      <c r="F22" s="359" t="s">
        <v>1400</v>
      </c>
      <c r="G22" s="359" t="s">
        <v>1481</v>
      </c>
      <c r="H22" s="359" t="s">
        <v>1482</v>
      </c>
      <c r="I22" s="359"/>
      <c r="J22" s="359" t="s">
        <v>1492</v>
      </c>
      <c r="K22" s="371"/>
      <c r="L22" s="635"/>
      <c r="M22" s="635"/>
      <c r="N22" s="635"/>
      <c r="O22" s="373" t="s">
        <v>1325</v>
      </c>
      <c r="P22" s="374" t="s">
        <v>254</v>
      </c>
      <c r="Q22" s="373" t="s">
        <v>1326</v>
      </c>
      <c r="R22" s="379"/>
      <c r="S22" s="379"/>
      <c r="T22" s="379">
        <v>12</v>
      </c>
      <c r="U22" s="379">
        <v>23</v>
      </c>
      <c r="V22" s="379">
        <v>12</v>
      </c>
      <c r="W22" s="379">
        <f>Форма16!O41</f>
        <v>5</v>
      </c>
      <c r="X22" s="379">
        <v>7</v>
      </c>
      <c r="Y22" s="379">
        <v>20</v>
      </c>
      <c r="Z22" s="379">
        <v>20</v>
      </c>
      <c r="AA22" s="379"/>
      <c r="AB22" s="379">
        <v>6</v>
      </c>
      <c r="AC22" s="379">
        <v>7</v>
      </c>
    </row>
    <row r="23" spans="1:29" ht="144">
      <c r="A23" s="372"/>
      <c r="B23" s="371">
        <v>6</v>
      </c>
      <c r="C23" s="359" t="s">
        <v>1477</v>
      </c>
      <c r="D23" s="359" t="s">
        <v>1493</v>
      </c>
      <c r="E23" s="359" t="s">
        <v>1494</v>
      </c>
      <c r="F23" s="359" t="s">
        <v>1456</v>
      </c>
      <c r="G23" s="359" t="s">
        <v>1481</v>
      </c>
      <c r="H23" s="359" t="s">
        <v>1482</v>
      </c>
      <c r="I23" s="359"/>
      <c r="J23" s="359" t="s">
        <v>1459</v>
      </c>
      <c r="K23" s="371"/>
      <c r="L23" s="375" t="s">
        <v>1327</v>
      </c>
      <c r="M23" s="373" t="s">
        <v>1328</v>
      </c>
      <c r="N23" s="373" t="s">
        <v>1329</v>
      </c>
      <c r="O23" s="373" t="s">
        <v>1495</v>
      </c>
      <c r="P23" s="374" t="s">
        <v>64</v>
      </c>
      <c r="Q23" s="373" t="s">
        <v>1496</v>
      </c>
      <c r="R23" s="524"/>
      <c r="S23" s="524"/>
      <c r="T23" s="365" t="s">
        <v>1330</v>
      </c>
      <c r="U23" s="365" t="s">
        <v>1330</v>
      </c>
      <c r="V23" s="365" t="s">
        <v>1330</v>
      </c>
      <c r="W23" s="365" t="s">
        <v>1330</v>
      </c>
      <c r="X23" s="365" t="s">
        <v>1331</v>
      </c>
      <c r="Y23" s="365" t="s">
        <v>1331</v>
      </c>
      <c r="Z23" s="365" t="s">
        <v>1331</v>
      </c>
      <c r="AA23" s="365"/>
      <c r="AB23" s="365" t="s">
        <v>1331</v>
      </c>
      <c r="AC23" s="365" t="s">
        <v>1331</v>
      </c>
    </row>
    <row r="24" spans="1:29" ht="180">
      <c r="A24" s="372"/>
      <c r="B24" s="371">
        <v>7</v>
      </c>
      <c r="C24" s="359" t="s">
        <v>1477</v>
      </c>
      <c r="D24" s="359" t="s">
        <v>1493</v>
      </c>
      <c r="E24" s="359" t="s">
        <v>1497</v>
      </c>
      <c r="F24" s="359" t="s">
        <v>1498</v>
      </c>
      <c r="G24" s="359"/>
      <c r="H24" s="359"/>
      <c r="I24" s="359"/>
      <c r="J24" s="359"/>
      <c r="K24" s="371"/>
      <c r="L24" s="375" t="s">
        <v>1327</v>
      </c>
      <c r="M24" s="373" t="s">
        <v>1332</v>
      </c>
      <c r="N24" s="373" t="s">
        <v>1333</v>
      </c>
      <c r="O24" s="373" t="s">
        <v>1334</v>
      </c>
      <c r="P24" s="374" t="s">
        <v>64</v>
      </c>
      <c r="Q24" s="373" t="s">
        <v>1335</v>
      </c>
      <c r="R24" s="379"/>
      <c r="S24" s="379"/>
      <c r="T24" s="378">
        <v>0.76407118516694961</v>
      </c>
      <c r="U24" s="378">
        <v>0.77001968354314265</v>
      </c>
      <c r="V24" s="378">
        <v>0.7638579447608711</v>
      </c>
      <c r="W24" s="378">
        <v>0.79400000000000004</v>
      </c>
      <c r="X24" s="378">
        <f>'1П'!R37/'1П'!R12</f>
        <v>0.76414726781677134</v>
      </c>
      <c r="Y24" s="378">
        <f>'1П'!S37/'1П'!S12</f>
        <v>0.97008091367020755</v>
      </c>
      <c r="Z24" s="378">
        <f>'1П'!T37/'1П'!T12</f>
        <v>0.92525192950959878</v>
      </c>
      <c r="AA24" s="378"/>
      <c r="AB24" s="378">
        <f>'1П'!V37/'1П'!V12</f>
        <v>0.91391350272871308</v>
      </c>
      <c r="AC24" s="378" t="e">
        <f>'1П'!Z37/'1П'!Z12</f>
        <v>#DIV/0!</v>
      </c>
    </row>
    <row r="25" spans="1:29" ht="228">
      <c r="A25" s="372"/>
      <c r="B25" s="371">
        <v>8</v>
      </c>
      <c r="C25" s="359" t="s">
        <v>1477</v>
      </c>
      <c r="D25" s="359" t="s">
        <v>1493</v>
      </c>
      <c r="E25" s="359" t="s">
        <v>1497</v>
      </c>
      <c r="F25" s="359" t="s">
        <v>1400</v>
      </c>
      <c r="G25" s="359" t="s">
        <v>1481</v>
      </c>
      <c r="H25" s="359" t="s">
        <v>1482</v>
      </c>
      <c r="I25" s="359"/>
      <c r="J25" s="359" t="s">
        <v>1492</v>
      </c>
      <c r="K25" s="371"/>
      <c r="L25" s="375" t="s">
        <v>1336</v>
      </c>
      <c r="M25" s="373" t="s">
        <v>1337</v>
      </c>
      <c r="N25" s="373" t="s">
        <v>1338</v>
      </c>
      <c r="O25" s="373" t="s">
        <v>1339</v>
      </c>
      <c r="P25" s="374" t="s">
        <v>260</v>
      </c>
      <c r="Q25" s="373" t="s">
        <v>1340</v>
      </c>
      <c r="R25" s="379"/>
      <c r="S25" s="379"/>
      <c r="T25" s="377">
        <v>4070.7973856209151</v>
      </c>
      <c r="U25" s="377">
        <v>3092.453125</v>
      </c>
      <c r="V25" s="377">
        <v>4489.7960526315792</v>
      </c>
      <c r="W25" s="377">
        <v>3445</v>
      </c>
      <c r="X25" s="377">
        <v>5344.9533333333329</v>
      </c>
      <c r="Y25" s="377">
        <f>'1П'!S12/'1П'!S293</f>
        <v>8972.346670247045</v>
      </c>
      <c r="Z25" s="377">
        <f>'1П'!T12/'1П'!T293</f>
        <v>15574.851772287862</v>
      </c>
      <c r="AA25" s="377"/>
      <c r="AB25" s="377">
        <f>'1П'!V12/'1П'!V293</f>
        <v>512.51127819548867</v>
      </c>
      <c r="AC25" s="377">
        <f>'1П'!X12/'1П'!X293</f>
        <v>6274.3666666666668</v>
      </c>
    </row>
    <row r="26" spans="1:29" ht="108">
      <c r="A26" s="372"/>
      <c r="B26" s="371">
        <v>9</v>
      </c>
      <c r="C26" s="359" t="s">
        <v>1477</v>
      </c>
      <c r="D26" s="359" t="s">
        <v>1478</v>
      </c>
      <c r="E26" s="359" t="s">
        <v>1479</v>
      </c>
      <c r="F26" s="359" t="s">
        <v>1499</v>
      </c>
      <c r="G26" s="525"/>
      <c r="H26" s="525"/>
      <c r="I26" s="359"/>
      <c r="J26" s="525"/>
      <c r="K26" s="371"/>
      <c r="L26" s="637" t="s">
        <v>1336</v>
      </c>
      <c r="M26" s="637" t="s">
        <v>1341</v>
      </c>
      <c r="N26" s="637" t="s">
        <v>1342</v>
      </c>
      <c r="O26" s="373" t="s">
        <v>1343</v>
      </c>
      <c r="P26" s="374" t="s">
        <v>64</v>
      </c>
      <c r="Q26" s="373" t="s">
        <v>1344</v>
      </c>
      <c r="R26" s="365"/>
      <c r="S26" s="365"/>
      <c r="T26" s="378">
        <v>0.19900078395939358</v>
      </c>
      <c r="U26" s="378">
        <v>5.0121197904449133E-2</v>
      </c>
      <c r="V26" s="378">
        <v>0.18480559883910835</v>
      </c>
      <c r="W26" s="378">
        <v>0.10673434440862833</v>
      </c>
      <c r="X26" s="378">
        <v>0.17771918913502086</v>
      </c>
      <c r="Y26" s="378">
        <f>'1П'!S292/'6БО '!L10</f>
        <v>1.8956162684194602E-2</v>
      </c>
      <c r="Z26" s="378">
        <f>'1П'!V292/'6БО '!O10</f>
        <v>-6.8782581157504144E-3</v>
      </c>
      <c r="AA26" s="378"/>
      <c r="AB26" s="378">
        <f>'1П'!V292/'6БО '!O10</f>
        <v>-6.8782581157504144E-3</v>
      </c>
      <c r="AC26" s="378">
        <v>0.19977598679501107</v>
      </c>
    </row>
    <row r="27" spans="1:29" ht="144">
      <c r="A27" s="372"/>
      <c r="B27" s="371">
        <v>10</v>
      </c>
      <c r="C27" s="359" t="s">
        <v>1477</v>
      </c>
      <c r="D27" s="359" t="s">
        <v>1500</v>
      </c>
      <c r="E27" s="359"/>
      <c r="F27" s="359"/>
      <c r="G27" s="359" t="s">
        <v>1481</v>
      </c>
      <c r="H27" s="359" t="s">
        <v>1482</v>
      </c>
      <c r="I27" s="359"/>
      <c r="J27" s="525"/>
      <c r="K27" s="371"/>
      <c r="L27" s="638"/>
      <c r="M27" s="638"/>
      <c r="N27" s="638"/>
      <c r="O27" s="373" t="s">
        <v>1501</v>
      </c>
      <c r="P27" s="374" t="s">
        <v>1502</v>
      </c>
      <c r="Q27" s="373" t="s">
        <v>1503</v>
      </c>
      <c r="R27" s="524"/>
      <c r="S27" s="524"/>
      <c r="T27" s="365" t="s">
        <v>1311</v>
      </c>
      <c r="U27" s="365" t="s">
        <v>1311</v>
      </c>
      <c r="V27" s="365" t="s">
        <v>1311</v>
      </c>
      <c r="W27" s="365" t="s">
        <v>1311</v>
      </c>
      <c r="X27" s="365" t="s">
        <v>1311</v>
      </c>
      <c r="Y27" s="365" t="s">
        <v>1311</v>
      </c>
      <c r="Z27" s="365" t="s">
        <v>1311</v>
      </c>
      <c r="AA27" s="365"/>
      <c r="AB27" s="365" t="s">
        <v>1311</v>
      </c>
      <c r="AC27" s="365" t="s">
        <v>1311</v>
      </c>
    </row>
    <row r="28" spans="1:29" ht="108">
      <c r="A28" s="372"/>
      <c r="B28" s="371">
        <v>11</v>
      </c>
      <c r="C28" s="359" t="s">
        <v>1477</v>
      </c>
      <c r="D28" s="359" t="s">
        <v>1478</v>
      </c>
      <c r="E28" s="359" t="s">
        <v>1479</v>
      </c>
      <c r="F28" s="359" t="s">
        <v>1499</v>
      </c>
      <c r="G28" s="359"/>
      <c r="H28" s="359"/>
      <c r="I28" s="359"/>
      <c r="J28" s="359"/>
      <c r="K28" s="371"/>
      <c r="L28" s="634" t="s">
        <v>1345</v>
      </c>
      <c r="M28" s="637" t="s">
        <v>1346</v>
      </c>
      <c r="N28" s="637" t="s">
        <v>1347</v>
      </c>
      <c r="O28" s="373" t="s">
        <v>1504</v>
      </c>
      <c r="P28" s="374" t="s">
        <v>1</v>
      </c>
      <c r="Q28" s="373" t="s">
        <v>1348</v>
      </c>
      <c r="R28" s="379"/>
      <c r="S28" s="379"/>
      <c r="T28" s="378">
        <v>0.25</v>
      </c>
      <c r="U28" s="378">
        <v>0.33333333333333331</v>
      </c>
      <c r="V28" s="378">
        <v>0.33333333333333331</v>
      </c>
      <c r="W28" s="378">
        <v>0.33333333333333331</v>
      </c>
      <c r="X28" s="378">
        <v>0.33333333333333331</v>
      </c>
      <c r="Y28" s="378">
        <v>0.33333333333333331</v>
      </c>
      <c r="Z28" s="378">
        <v>0.33333333333333331</v>
      </c>
      <c r="AA28" s="378"/>
      <c r="AB28" s="378">
        <v>0.33333333333333331</v>
      </c>
      <c r="AC28" s="378">
        <v>0.33333333333333331</v>
      </c>
    </row>
    <row r="29" spans="1:29" ht="204">
      <c r="A29" s="372"/>
      <c r="B29" s="371">
        <v>12</v>
      </c>
      <c r="C29" s="359" t="s">
        <v>1477</v>
      </c>
      <c r="D29" s="359" t="s">
        <v>1505</v>
      </c>
      <c r="E29" s="359" t="s">
        <v>1506</v>
      </c>
      <c r="F29" s="359"/>
      <c r="G29" s="359"/>
      <c r="H29" s="359"/>
      <c r="I29" s="359"/>
      <c r="J29" s="359"/>
      <c r="K29" s="371"/>
      <c r="L29" s="635"/>
      <c r="M29" s="639"/>
      <c r="N29" s="639"/>
      <c r="O29" s="373" t="s">
        <v>1507</v>
      </c>
      <c r="P29" s="374" t="s">
        <v>64</v>
      </c>
      <c r="Q29" s="373" t="s">
        <v>1349</v>
      </c>
      <c r="R29" s="379"/>
      <c r="S29" s="379"/>
      <c r="T29" s="365">
        <v>0</v>
      </c>
      <c r="U29" s="365">
        <v>6</v>
      </c>
      <c r="V29" s="365">
        <v>0</v>
      </c>
      <c r="W29" s="365">
        <f>Форма16!O58</f>
        <v>0</v>
      </c>
      <c r="X29" s="365">
        <f>Форма16!O58</f>
        <v>0</v>
      </c>
      <c r="Y29" s="365">
        <v>20</v>
      </c>
      <c r="Z29" s="365">
        <f>Форма16!T58</f>
        <v>0</v>
      </c>
      <c r="AA29" s="365"/>
      <c r="AB29" s="365">
        <v>22</v>
      </c>
      <c r="AC29" s="365">
        <v>22</v>
      </c>
    </row>
    <row r="30" spans="1:29" ht="156">
      <c r="A30" s="372"/>
      <c r="B30" s="371">
        <v>13</v>
      </c>
      <c r="C30" s="359" t="s">
        <v>1477</v>
      </c>
      <c r="D30" s="359" t="s">
        <v>1508</v>
      </c>
      <c r="E30" s="359"/>
      <c r="F30" s="359"/>
      <c r="G30" s="359" t="s">
        <v>1481</v>
      </c>
      <c r="H30" s="359" t="s">
        <v>1482</v>
      </c>
      <c r="I30" s="359"/>
      <c r="J30" s="359"/>
      <c r="K30" s="371"/>
      <c r="L30" s="526"/>
      <c r="M30" s="638"/>
      <c r="N30" s="638"/>
      <c r="O30" s="373" t="s">
        <v>1509</v>
      </c>
      <c r="P30" s="374" t="s">
        <v>1510</v>
      </c>
      <c r="Q30" s="373" t="s">
        <v>1511</v>
      </c>
      <c r="R30" s="524">
        <v>0</v>
      </c>
      <c r="S30" s="524"/>
      <c r="T30" s="365">
        <v>0</v>
      </c>
      <c r="U30" s="365">
        <v>0</v>
      </c>
      <c r="V30" s="365">
        <v>0</v>
      </c>
      <c r="W30" s="365">
        <v>0</v>
      </c>
      <c r="X30" s="365">
        <v>0</v>
      </c>
      <c r="Y30" s="365">
        <v>0</v>
      </c>
      <c r="Z30" s="365">
        <v>0</v>
      </c>
      <c r="AA30" s="365"/>
      <c r="AB30" s="365">
        <v>0</v>
      </c>
      <c r="AC30" s="365">
        <v>0</v>
      </c>
    </row>
    <row r="31" spans="1:29" ht="120">
      <c r="A31" s="372"/>
      <c r="B31" s="371">
        <v>14</v>
      </c>
      <c r="C31" s="359" t="s">
        <v>1477</v>
      </c>
      <c r="D31" s="359" t="s">
        <v>1512</v>
      </c>
      <c r="E31" s="359" t="s">
        <v>1513</v>
      </c>
      <c r="F31" s="359" t="s">
        <v>1514</v>
      </c>
      <c r="G31" s="359"/>
      <c r="H31" s="359"/>
      <c r="I31" s="359"/>
      <c r="J31" s="359"/>
      <c r="K31" s="371"/>
      <c r="L31" s="375" t="s">
        <v>1345</v>
      </c>
      <c r="M31" s="373" t="s">
        <v>1350</v>
      </c>
      <c r="N31" s="373" t="s">
        <v>1351</v>
      </c>
      <c r="O31" s="373" t="s">
        <v>1515</v>
      </c>
      <c r="P31" s="374" t="s">
        <v>64</v>
      </c>
      <c r="Q31" s="373" t="s">
        <v>1352</v>
      </c>
      <c r="R31" s="365"/>
      <c r="S31" s="527"/>
      <c r="T31" s="378">
        <v>5.9523809523809521E-3</v>
      </c>
      <c r="U31" s="378">
        <v>7.575757575757576E-3</v>
      </c>
      <c r="V31" s="378">
        <v>6.5789473684210523E-3</v>
      </c>
      <c r="W31" s="378">
        <v>6.5789473684210523E-3</v>
      </c>
      <c r="X31" s="378">
        <v>6.5789473684210523E-3</v>
      </c>
      <c r="Y31" s="378">
        <v>6.5789473684210523E-3</v>
      </c>
      <c r="Z31" s="378">
        <v>6.5789473684210523E-3</v>
      </c>
      <c r="AA31" s="378"/>
      <c r="AB31" s="378">
        <v>6.5789473684210523E-3</v>
      </c>
      <c r="AC31" s="378">
        <v>6.5789473684210523E-3</v>
      </c>
    </row>
    <row r="32" spans="1:29" ht="144">
      <c r="A32" s="372"/>
      <c r="B32" s="371">
        <v>15</v>
      </c>
      <c r="C32" s="359" t="s">
        <v>1477</v>
      </c>
      <c r="D32" s="359" t="s">
        <v>1516</v>
      </c>
      <c r="E32" s="359" t="s">
        <v>1517</v>
      </c>
      <c r="F32" s="359" t="s">
        <v>1518</v>
      </c>
      <c r="G32" s="359" t="s">
        <v>1481</v>
      </c>
      <c r="H32" s="359" t="s">
        <v>1482</v>
      </c>
      <c r="I32" s="359"/>
      <c r="J32" s="359" t="s">
        <v>1519</v>
      </c>
      <c r="K32" s="371"/>
      <c r="L32" s="634" t="s">
        <v>1345</v>
      </c>
      <c r="M32" s="634" t="s">
        <v>1353</v>
      </c>
      <c r="N32" s="634" t="s">
        <v>1354</v>
      </c>
      <c r="O32" s="373" t="s">
        <v>1520</v>
      </c>
      <c r="P32" s="374" t="s">
        <v>1355</v>
      </c>
      <c r="Q32" s="373" t="s">
        <v>1356</v>
      </c>
      <c r="R32" s="379"/>
      <c r="S32" s="379"/>
      <c r="T32" s="365">
        <v>0</v>
      </c>
      <c r="U32" s="365">
        <v>0</v>
      </c>
      <c r="V32" s="365">
        <v>0</v>
      </c>
      <c r="W32" s="365">
        <v>0</v>
      </c>
      <c r="X32" s="365">
        <v>0</v>
      </c>
      <c r="Y32" s="365">
        <v>0</v>
      </c>
      <c r="Z32" s="365">
        <v>0</v>
      </c>
      <c r="AA32" s="365"/>
      <c r="AB32" s="365">
        <v>0</v>
      </c>
      <c r="AC32" s="365">
        <v>0</v>
      </c>
    </row>
    <row r="33" spans="1:29" ht="144">
      <c r="A33" s="372"/>
      <c r="B33" s="371">
        <v>16</v>
      </c>
      <c r="C33" s="359" t="s">
        <v>1477</v>
      </c>
      <c r="D33" s="359" t="s">
        <v>1493</v>
      </c>
      <c r="E33" s="359" t="s">
        <v>1494</v>
      </c>
      <c r="F33" s="359" t="s">
        <v>1456</v>
      </c>
      <c r="G33" s="359" t="s">
        <v>1481</v>
      </c>
      <c r="H33" s="359" t="s">
        <v>1482</v>
      </c>
      <c r="I33" s="359"/>
      <c r="J33" s="359" t="s">
        <v>1521</v>
      </c>
      <c r="K33" s="371"/>
      <c r="L33" s="635"/>
      <c r="M33" s="635"/>
      <c r="N33" s="635"/>
      <c r="O33" s="373" t="s">
        <v>1522</v>
      </c>
      <c r="P33" s="374" t="s">
        <v>64</v>
      </c>
      <c r="Q33" s="373" t="s">
        <v>1357</v>
      </c>
      <c r="R33" s="379"/>
      <c r="S33" s="379"/>
      <c r="T33" s="378">
        <v>0.20141818218496887</v>
      </c>
      <c r="U33" s="378">
        <v>8.5452771907006994E-2</v>
      </c>
      <c r="V33" s="378">
        <v>0.19869429300111111</v>
      </c>
      <c r="W33" s="378">
        <v>0.1570352857533806</v>
      </c>
      <c r="X33" s="378">
        <v>0.20703906835789171</v>
      </c>
      <c r="Y33" s="378">
        <v>0.154</v>
      </c>
      <c r="Z33" s="378">
        <f>'1П'!V290/'6БО '!O75</f>
        <v>-6.0293910206561802E-2</v>
      </c>
      <c r="AA33" s="378"/>
      <c r="AB33" s="378">
        <v>0.20832915397461413</v>
      </c>
      <c r="AC33" s="378">
        <v>0.2156053808942052</v>
      </c>
    </row>
    <row r="34" spans="1:29" ht="108">
      <c r="A34" s="372"/>
      <c r="B34" s="371">
        <v>17</v>
      </c>
      <c r="C34" s="359" t="s">
        <v>1477</v>
      </c>
      <c r="D34" s="359" t="s">
        <v>1523</v>
      </c>
      <c r="E34" s="359" t="s">
        <v>1524</v>
      </c>
      <c r="F34" s="359" t="s">
        <v>1456</v>
      </c>
      <c r="G34" s="359"/>
      <c r="H34" s="359"/>
      <c r="I34" s="359"/>
      <c r="J34" s="359"/>
      <c r="K34" s="371"/>
      <c r="L34" s="375" t="s">
        <v>1358</v>
      </c>
      <c r="M34" s="373" t="s">
        <v>1359</v>
      </c>
      <c r="N34" s="373" t="s">
        <v>1360</v>
      </c>
      <c r="O34" s="373" t="s">
        <v>1525</v>
      </c>
      <c r="P34" s="374" t="s">
        <v>1</v>
      </c>
      <c r="Q34" s="373" t="s">
        <v>1361</v>
      </c>
      <c r="R34" s="365"/>
      <c r="S34" s="365"/>
      <c r="T34" s="365" t="s">
        <v>1311</v>
      </c>
      <c r="U34" s="365" t="s">
        <v>1311</v>
      </c>
      <c r="V34" s="365" t="s">
        <v>1311</v>
      </c>
      <c r="W34" s="365" t="s">
        <v>1311</v>
      </c>
      <c r="X34" s="365" t="s">
        <v>1311</v>
      </c>
      <c r="Y34" s="365" t="s">
        <v>1311</v>
      </c>
      <c r="Z34" s="365" t="s">
        <v>1311</v>
      </c>
      <c r="AA34" s="365" t="s">
        <v>1311</v>
      </c>
      <c r="AB34" s="365" t="s">
        <v>1311</v>
      </c>
      <c r="AC34" s="365" t="s">
        <v>1311</v>
      </c>
    </row>
    <row r="35" spans="1:29" ht="144">
      <c r="A35" s="372"/>
      <c r="B35" s="371">
        <v>18</v>
      </c>
      <c r="C35" s="359" t="s">
        <v>1477</v>
      </c>
      <c r="D35" s="359" t="s">
        <v>1493</v>
      </c>
      <c r="E35" s="359" t="s">
        <v>1494</v>
      </c>
      <c r="F35" s="359" t="s">
        <v>1456</v>
      </c>
      <c r="G35" s="359" t="s">
        <v>1481</v>
      </c>
      <c r="H35" s="359" t="s">
        <v>1482</v>
      </c>
      <c r="I35" s="359"/>
      <c r="J35" s="359" t="s">
        <v>1459</v>
      </c>
      <c r="K35" s="371"/>
      <c r="L35" s="375" t="s">
        <v>1358</v>
      </c>
      <c r="M35" s="373" t="s">
        <v>1362</v>
      </c>
      <c r="N35" s="373" t="s">
        <v>1363</v>
      </c>
      <c r="O35" s="373" t="s">
        <v>1526</v>
      </c>
      <c r="P35" s="374" t="s">
        <v>64</v>
      </c>
      <c r="Q35" s="373" t="s">
        <v>1364</v>
      </c>
      <c r="R35" s="365"/>
      <c r="S35" s="365"/>
      <c r="T35" s="365" t="s">
        <v>1311</v>
      </c>
      <c r="U35" s="365" t="s">
        <v>1311</v>
      </c>
      <c r="V35" s="365" t="s">
        <v>1311</v>
      </c>
      <c r="W35" s="365" t="s">
        <v>1311</v>
      </c>
      <c r="X35" s="365" t="s">
        <v>1311</v>
      </c>
      <c r="Y35" s="365" t="s">
        <v>1311</v>
      </c>
      <c r="Z35" s="365" t="s">
        <v>1311</v>
      </c>
      <c r="AA35" s="365" t="s">
        <v>1311</v>
      </c>
      <c r="AB35" s="365" t="s">
        <v>1311</v>
      </c>
      <c r="AC35" s="365" t="s">
        <v>1311</v>
      </c>
    </row>
    <row r="36" spans="1:29">
      <c r="B36" s="636" t="s">
        <v>111</v>
      </c>
      <c r="C36" s="636"/>
      <c r="D36" s="636"/>
      <c r="E36" s="636"/>
      <c r="F36" s="636"/>
      <c r="G36" s="636"/>
      <c r="H36" s="636"/>
      <c r="I36" s="636"/>
      <c r="J36" s="636"/>
      <c r="K36" s="528"/>
      <c r="L36" s="528"/>
      <c r="M36" s="528"/>
      <c r="N36" s="528"/>
      <c r="O36" s="529"/>
      <c r="P36" s="529"/>
      <c r="Q36" s="529"/>
      <c r="R36" s="529"/>
      <c r="S36" s="529"/>
      <c r="T36" s="529"/>
      <c r="U36" s="529"/>
      <c r="V36" s="529"/>
      <c r="W36" s="520"/>
      <c r="X36" s="381"/>
      <c r="Y36" s="519"/>
      <c r="Z36" s="381"/>
      <c r="AA36" s="519"/>
      <c r="AB36" s="381"/>
      <c r="AC36" s="519" t="s">
        <v>1</v>
      </c>
    </row>
    <row r="37" spans="1:29">
      <c r="B37" s="519" t="s">
        <v>1</v>
      </c>
      <c r="C37" s="519" t="s">
        <v>1</v>
      </c>
      <c r="D37" s="519" t="s">
        <v>1</v>
      </c>
      <c r="E37" s="519" t="s">
        <v>1</v>
      </c>
      <c r="F37" s="519" t="s">
        <v>1</v>
      </c>
      <c r="G37" s="519" t="s">
        <v>1</v>
      </c>
      <c r="H37" s="519" t="s">
        <v>1</v>
      </c>
      <c r="I37" s="519" t="s">
        <v>1</v>
      </c>
      <c r="J37" s="519" t="s">
        <v>1</v>
      </c>
      <c r="K37" s="519" t="s">
        <v>1</v>
      </c>
      <c r="L37" s="519" t="s">
        <v>1</v>
      </c>
      <c r="M37" s="519" t="s">
        <v>1</v>
      </c>
      <c r="N37" s="519" t="s">
        <v>1</v>
      </c>
      <c r="O37" s="519" t="s">
        <v>1</v>
      </c>
      <c r="P37" s="523" t="s">
        <v>1</v>
      </c>
      <c r="Q37" s="519" t="s">
        <v>1</v>
      </c>
      <c r="R37" s="519" t="s">
        <v>1</v>
      </c>
      <c r="S37" s="519" t="s">
        <v>1</v>
      </c>
      <c r="T37" s="519" t="s">
        <v>1</v>
      </c>
      <c r="U37" s="519" t="s">
        <v>1</v>
      </c>
      <c r="V37" s="519" t="s">
        <v>1</v>
      </c>
      <c r="W37" s="519"/>
      <c r="X37" s="519" t="s">
        <v>1</v>
      </c>
      <c r="Y37" s="519" t="s">
        <v>1</v>
      </c>
      <c r="Z37" s="519" t="s">
        <v>1</v>
      </c>
      <c r="AA37" s="519" t="s">
        <v>1</v>
      </c>
      <c r="AB37" s="519" t="s">
        <v>1</v>
      </c>
      <c r="AC37" s="519" t="s">
        <v>1</v>
      </c>
    </row>
  </sheetData>
  <mergeCells count="56">
    <mergeCell ref="B10:AC10"/>
    <mergeCell ref="B1:N1"/>
    <mergeCell ref="O1:P1"/>
    <mergeCell ref="Q1:R1"/>
    <mergeCell ref="B2:O2"/>
    <mergeCell ref="B3:O3"/>
    <mergeCell ref="B4:O4"/>
    <mergeCell ref="B5:O5"/>
    <mergeCell ref="B6:O6"/>
    <mergeCell ref="B7:O7"/>
    <mergeCell ref="B8:V8"/>
    <mergeCell ref="B9:K9"/>
    <mergeCell ref="B11:AC11"/>
    <mergeCell ref="B12:AC12"/>
    <mergeCell ref="B13:B15"/>
    <mergeCell ref="C13:F13"/>
    <mergeCell ref="G13:K13"/>
    <mergeCell ref="L13:L15"/>
    <mergeCell ref="M13:M15"/>
    <mergeCell ref="N13:N15"/>
    <mergeCell ref="O13:O15"/>
    <mergeCell ref="P13:P15"/>
    <mergeCell ref="Z14:AA14"/>
    <mergeCell ref="T14:U14"/>
    <mergeCell ref="V14:W14"/>
    <mergeCell ref="X14:Y14"/>
    <mergeCell ref="X13:AC13"/>
    <mergeCell ref="L21:L22"/>
    <mergeCell ref="M21:M22"/>
    <mergeCell ref="N21:N22"/>
    <mergeCell ref="J14:J15"/>
    <mergeCell ref="K14:K15"/>
    <mergeCell ref="B17:B18"/>
    <mergeCell ref="L17:L18"/>
    <mergeCell ref="M17:M18"/>
    <mergeCell ref="N17:N18"/>
    <mergeCell ref="R14:S14"/>
    <mergeCell ref="G14:G15"/>
    <mergeCell ref="H14:H15"/>
    <mergeCell ref="I14:I15"/>
    <mergeCell ref="Q13:Q15"/>
    <mergeCell ref="R13:V13"/>
    <mergeCell ref="C14:C15"/>
    <mergeCell ref="D14:D15"/>
    <mergeCell ref="E14:E15"/>
    <mergeCell ref="F14:F15"/>
    <mergeCell ref="L32:L33"/>
    <mergeCell ref="M32:M33"/>
    <mergeCell ref="N32:N33"/>
    <mergeCell ref="B36:J36"/>
    <mergeCell ref="L26:L27"/>
    <mergeCell ref="M26:M27"/>
    <mergeCell ref="N26:N27"/>
    <mergeCell ref="L28:L29"/>
    <mergeCell ref="M28:M30"/>
    <mergeCell ref="N28:N30"/>
  </mergeCells>
  <printOptions horizontalCentered="1"/>
  <pageMargins left="0.31496062992125984" right="0.31496062992125984" top="0.15748031496062992" bottom="0.15748031496062992" header="0" footer="0"/>
  <pageSetup paperSize="9" scale="51"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topLeftCell="A11" zoomScaleNormal="100" zoomScaleSheetLayoutView="100" workbookViewId="0">
      <selection activeCell="K41" sqref="K41"/>
    </sheetView>
  </sheetViews>
  <sheetFormatPr defaultRowHeight="15"/>
  <cols>
    <col min="1" max="1" width="9.140625" style="356"/>
    <col min="2" max="2" width="22.5703125" style="356" customWidth="1"/>
    <col min="3" max="14" width="9.140625" style="356"/>
    <col min="15" max="15" width="11" style="356" customWidth="1"/>
    <col min="16" max="16384" width="9.140625" style="356"/>
  </cols>
  <sheetData>
    <row r="1" spans="1:18">
      <c r="A1" s="649" t="s">
        <v>0</v>
      </c>
      <c r="B1" s="649"/>
      <c r="C1" s="649"/>
      <c r="D1" s="649"/>
      <c r="E1" s="649"/>
      <c r="F1" s="649"/>
      <c r="G1" s="649" t="s">
        <v>1</v>
      </c>
      <c r="H1" s="649"/>
      <c r="I1" s="354" t="s">
        <v>1</v>
      </c>
      <c r="J1" s="354" t="s">
        <v>1</v>
      </c>
      <c r="K1" s="354" t="s">
        <v>1</v>
      </c>
      <c r="L1" s="354" t="s">
        <v>1</v>
      </c>
      <c r="M1" s="354" t="s">
        <v>1</v>
      </c>
      <c r="N1" s="354" t="s">
        <v>1</v>
      </c>
      <c r="O1" s="354" t="s">
        <v>1</v>
      </c>
      <c r="P1" s="354" t="s">
        <v>1</v>
      </c>
      <c r="Q1" s="354" t="s">
        <v>1</v>
      </c>
      <c r="R1" s="354" t="s">
        <v>1</v>
      </c>
    </row>
    <row r="2" spans="1:18">
      <c r="A2" s="655" t="s">
        <v>3</v>
      </c>
      <c r="B2" s="655"/>
      <c r="C2" s="655"/>
      <c r="D2" s="655"/>
      <c r="E2" s="655"/>
      <c r="F2" s="655"/>
      <c r="G2" s="354" t="s">
        <v>1</v>
      </c>
      <c r="H2" s="354" t="s">
        <v>1</v>
      </c>
      <c r="I2" s="354" t="s">
        <v>1</v>
      </c>
      <c r="J2" s="354" t="s">
        <v>1</v>
      </c>
      <c r="K2" s="354" t="s">
        <v>1</v>
      </c>
      <c r="L2" s="354" t="s">
        <v>1</v>
      </c>
      <c r="M2" s="354" t="s">
        <v>1</v>
      </c>
      <c r="N2" s="354" t="s">
        <v>1</v>
      </c>
      <c r="O2" s="354" t="s">
        <v>1</v>
      </c>
      <c r="P2" s="354" t="s">
        <v>1</v>
      </c>
      <c r="Q2" s="354" t="s">
        <v>1</v>
      </c>
      <c r="R2" s="354" t="s">
        <v>1</v>
      </c>
    </row>
    <row r="3" spans="1:18">
      <c r="A3" s="655" t="s">
        <v>5</v>
      </c>
      <c r="B3" s="655"/>
      <c r="C3" s="655"/>
      <c r="D3" s="655"/>
      <c r="E3" s="655"/>
      <c r="F3" s="655"/>
      <c r="G3" s="354" t="s">
        <v>1</v>
      </c>
      <c r="H3" s="354" t="s">
        <v>1</v>
      </c>
      <c r="I3" s="354" t="s">
        <v>1</v>
      </c>
      <c r="J3" s="354" t="s">
        <v>1</v>
      </c>
      <c r="K3" s="354" t="s">
        <v>1</v>
      </c>
      <c r="L3" s="354" t="s">
        <v>1</v>
      </c>
      <c r="M3" s="354" t="s">
        <v>1</v>
      </c>
      <c r="N3" s="354" t="s">
        <v>1</v>
      </c>
      <c r="O3" s="354" t="s">
        <v>1</v>
      </c>
      <c r="P3" s="354" t="s">
        <v>1</v>
      </c>
      <c r="Q3" s="354" t="s">
        <v>1</v>
      </c>
      <c r="R3" s="354" t="s">
        <v>1</v>
      </c>
    </row>
    <row r="4" spans="1:18">
      <c r="A4" s="655" t="s">
        <v>7</v>
      </c>
      <c r="B4" s="655"/>
      <c r="C4" s="655"/>
      <c r="D4" s="655"/>
      <c r="E4" s="655"/>
      <c r="F4" s="655"/>
      <c r="G4" s="354" t="s">
        <v>1</v>
      </c>
      <c r="H4" s="354" t="s">
        <v>1</v>
      </c>
      <c r="I4" s="354" t="s">
        <v>1</v>
      </c>
      <c r="J4" s="354" t="s">
        <v>1</v>
      </c>
      <c r="K4" s="354" t="s">
        <v>1</v>
      </c>
      <c r="L4" s="354" t="s">
        <v>1</v>
      </c>
      <c r="M4" s="354" t="s">
        <v>1</v>
      </c>
      <c r="N4" s="354" t="s">
        <v>1</v>
      </c>
      <c r="O4" s="354" t="s">
        <v>1</v>
      </c>
      <c r="P4" s="354" t="s">
        <v>1</v>
      </c>
      <c r="Q4" s="354" t="s">
        <v>1</v>
      </c>
      <c r="R4" s="354" t="s">
        <v>1</v>
      </c>
    </row>
    <row r="5" spans="1:18">
      <c r="A5" s="655" t="s">
        <v>9</v>
      </c>
      <c r="B5" s="655"/>
      <c r="C5" s="655"/>
      <c r="D5" s="655"/>
      <c r="E5" s="655"/>
      <c r="F5" s="655"/>
      <c r="G5" s="354" t="s">
        <v>1</v>
      </c>
      <c r="H5" s="354" t="s">
        <v>1</v>
      </c>
      <c r="I5" s="354" t="s">
        <v>1</v>
      </c>
      <c r="J5" s="354" t="s">
        <v>1</v>
      </c>
      <c r="K5" s="354" t="s">
        <v>1</v>
      </c>
      <c r="L5" s="354" t="s">
        <v>1</v>
      </c>
      <c r="M5" s="354" t="s">
        <v>1</v>
      </c>
      <c r="N5" s="354" t="s">
        <v>1</v>
      </c>
      <c r="O5" s="354" t="s">
        <v>1</v>
      </c>
      <c r="P5" s="354" t="s">
        <v>1</v>
      </c>
      <c r="Q5" s="354" t="s">
        <v>1</v>
      </c>
      <c r="R5" s="354" t="s">
        <v>1</v>
      </c>
    </row>
    <row r="6" spans="1:18">
      <c r="A6" s="655" t="s">
        <v>11</v>
      </c>
      <c r="B6" s="655"/>
      <c r="C6" s="655"/>
      <c r="D6" s="655"/>
      <c r="E6" s="655"/>
      <c r="F6" s="655"/>
      <c r="G6" s="354" t="s">
        <v>1</v>
      </c>
      <c r="H6" s="354" t="s">
        <v>1</v>
      </c>
      <c r="I6" s="354" t="s">
        <v>1</v>
      </c>
      <c r="J6" s="354" t="s">
        <v>1</v>
      </c>
      <c r="K6" s="354" t="s">
        <v>1</v>
      </c>
      <c r="L6" s="354" t="s">
        <v>1</v>
      </c>
      <c r="M6" s="354" t="s">
        <v>1</v>
      </c>
      <c r="N6" s="354" t="s">
        <v>1</v>
      </c>
      <c r="O6" s="354" t="s">
        <v>1</v>
      </c>
      <c r="P6" s="354" t="s">
        <v>1</v>
      </c>
      <c r="Q6" s="354" t="s">
        <v>1</v>
      </c>
      <c r="R6" s="354" t="s">
        <v>1</v>
      </c>
    </row>
    <row r="7" spans="1:18">
      <c r="A7" s="655" t="s">
        <v>13</v>
      </c>
      <c r="B7" s="655"/>
      <c r="C7" s="655"/>
      <c r="D7" s="655"/>
      <c r="E7" s="655"/>
      <c r="F7" s="655"/>
      <c r="G7" s="354" t="s">
        <v>1</v>
      </c>
      <c r="H7" s="354" t="s">
        <v>1</v>
      </c>
      <c r="I7" s="354" t="s">
        <v>1</v>
      </c>
      <c r="J7" s="354" t="s">
        <v>1</v>
      </c>
      <c r="K7" s="354" t="s">
        <v>1</v>
      </c>
      <c r="L7" s="354" t="s">
        <v>1</v>
      </c>
      <c r="M7" s="354" t="s">
        <v>1</v>
      </c>
      <c r="N7" s="354" t="s">
        <v>1</v>
      </c>
      <c r="O7" s="354" t="s">
        <v>1</v>
      </c>
      <c r="P7" s="354" t="s">
        <v>1</v>
      </c>
      <c r="Q7" s="354" t="s">
        <v>1</v>
      </c>
      <c r="R7" s="354" t="s">
        <v>1</v>
      </c>
    </row>
    <row r="8" spans="1:18">
      <c r="A8" s="354" t="s">
        <v>1</v>
      </c>
      <c r="B8" s="354" t="s">
        <v>1</v>
      </c>
      <c r="C8" s="354" t="s">
        <v>1</v>
      </c>
      <c r="D8" s="354" t="s">
        <v>1</v>
      </c>
      <c r="E8" s="354" t="s">
        <v>1</v>
      </c>
      <c r="F8" s="354" t="s">
        <v>1</v>
      </c>
      <c r="G8" s="354" t="s">
        <v>1</v>
      </c>
      <c r="H8" s="354" t="s">
        <v>1</v>
      </c>
      <c r="I8" s="354" t="s">
        <v>1</v>
      </c>
      <c r="J8" s="354" t="s">
        <v>1</v>
      </c>
      <c r="K8" s="354" t="s">
        <v>1</v>
      </c>
      <c r="L8" s="354" t="s">
        <v>1</v>
      </c>
      <c r="M8" s="354" t="s">
        <v>1</v>
      </c>
      <c r="N8" s="354" t="s">
        <v>1</v>
      </c>
      <c r="O8" s="354" t="s">
        <v>1</v>
      </c>
      <c r="P8" s="354" t="s">
        <v>1</v>
      </c>
      <c r="Q8" s="354" t="s">
        <v>1</v>
      </c>
      <c r="R8" s="354" t="s">
        <v>1</v>
      </c>
    </row>
    <row r="9" spans="1:18" ht="18.75">
      <c r="A9" s="656" t="s">
        <v>1285</v>
      </c>
      <c r="B9" s="656"/>
      <c r="C9" s="656"/>
      <c r="D9" s="656"/>
      <c r="E9" s="656"/>
      <c r="F9" s="656"/>
      <c r="G9" s="656"/>
      <c r="H9" s="656"/>
      <c r="I9" s="656"/>
      <c r="J9" s="656"/>
      <c r="K9" s="656"/>
      <c r="L9" s="656"/>
      <c r="M9" s="656"/>
      <c r="N9" s="656"/>
      <c r="O9" s="656"/>
      <c r="P9" s="656"/>
      <c r="Q9" s="656"/>
      <c r="R9" s="656"/>
    </row>
    <row r="10" spans="1:18">
      <c r="A10" s="355" t="s">
        <v>1</v>
      </c>
      <c r="B10" s="355" t="s">
        <v>1</v>
      </c>
      <c r="C10" s="354" t="s">
        <v>1</v>
      </c>
      <c r="D10" s="354" t="s">
        <v>1</v>
      </c>
      <c r="E10" s="354" t="s">
        <v>1</v>
      </c>
      <c r="F10" s="354" t="s">
        <v>1</v>
      </c>
      <c r="G10" s="354" t="s">
        <v>1</v>
      </c>
      <c r="H10" s="354" t="s">
        <v>1</v>
      </c>
      <c r="I10" s="354" t="s">
        <v>1</v>
      </c>
      <c r="J10" s="354" t="s">
        <v>1</v>
      </c>
      <c r="K10" s="354" t="s">
        <v>1</v>
      </c>
      <c r="L10" s="354" t="s">
        <v>1</v>
      </c>
      <c r="M10" s="354" t="s">
        <v>1</v>
      </c>
      <c r="N10" s="354" t="s">
        <v>1</v>
      </c>
      <c r="O10" s="354" t="s">
        <v>1</v>
      </c>
      <c r="P10" s="354" t="s">
        <v>1</v>
      </c>
      <c r="Q10" s="354" t="s">
        <v>1</v>
      </c>
      <c r="R10" s="354" t="s">
        <v>1286</v>
      </c>
    </row>
    <row r="11" spans="1:18" ht="15" customHeight="1">
      <c r="A11" s="655" t="s">
        <v>1287</v>
      </c>
      <c r="B11" s="655"/>
      <c r="C11" s="655"/>
      <c r="D11" s="655"/>
      <c r="E11" s="655"/>
      <c r="F11" s="655"/>
      <c r="G11" s="357"/>
      <c r="H11" s="357"/>
      <c r="I11" s="357"/>
      <c r="J11" s="357"/>
      <c r="K11" s="357"/>
      <c r="L11" s="357"/>
      <c r="M11" s="357"/>
      <c r="N11" s="357"/>
      <c r="O11" s="357"/>
      <c r="P11" s="357"/>
      <c r="Q11" s="357"/>
      <c r="R11" s="357" t="s">
        <v>1</v>
      </c>
    </row>
    <row r="12" spans="1:18" ht="15" customHeight="1">
      <c r="A12" s="657" t="s">
        <v>1279</v>
      </c>
      <c r="B12" s="657"/>
      <c r="C12" s="657"/>
      <c r="D12" s="657"/>
      <c r="E12" s="657"/>
      <c r="F12" s="657"/>
      <c r="G12" s="358"/>
      <c r="H12" s="358"/>
      <c r="I12" s="358"/>
      <c r="J12" s="358"/>
      <c r="K12" s="358"/>
      <c r="L12" s="358"/>
      <c r="M12" s="358"/>
      <c r="N12" s="358"/>
      <c r="O12" s="358"/>
      <c r="P12" s="358"/>
      <c r="Q12" s="358"/>
      <c r="R12" s="358" t="s">
        <v>260</v>
      </c>
    </row>
    <row r="13" spans="1:18">
      <c r="A13" s="653" t="s">
        <v>21</v>
      </c>
      <c r="B13" s="653" t="s">
        <v>22</v>
      </c>
      <c r="C13" s="650" t="s">
        <v>1288</v>
      </c>
      <c r="D13" s="651"/>
      <c r="E13" s="652"/>
      <c r="F13" s="650" t="s">
        <v>1289</v>
      </c>
      <c r="G13" s="651"/>
      <c r="H13" s="652"/>
      <c r="I13" s="650" t="s">
        <v>122</v>
      </c>
      <c r="J13" s="651"/>
      <c r="K13" s="652"/>
      <c r="L13" s="650" t="s">
        <v>123</v>
      </c>
      <c r="M13" s="651"/>
      <c r="N13" s="652"/>
      <c r="O13" s="650" t="s">
        <v>124</v>
      </c>
      <c r="P13" s="651"/>
      <c r="Q13" s="652"/>
      <c r="R13" s="341" t="s">
        <v>1248</v>
      </c>
    </row>
    <row r="14" spans="1:18" ht="36">
      <c r="A14" s="654"/>
      <c r="B14" s="654"/>
      <c r="C14" s="359" t="s">
        <v>93</v>
      </c>
      <c r="D14" s="359" t="s">
        <v>94</v>
      </c>
      <c r="E14" s="359" t="s">
        <v>212</v>
      </c>
      <c r="F14" s="359" t="s">
        <v>93</v>
      </c>
      <c r="G14" s="359" t="s">
        <v>1290</v>
      </c>
      <c r="H14" s="359" t="s">
        <v>212</v>
      </c>
      <c r="I14" s="341" t="s">
        <v>93</v>
      </c>
      <c r="J14" s="341" t="s">
        <v>94</v>
      </c>
      <c r="K14" s="341" t="s">
        <v>212</v>
      </c>
      <c r="L14" s="341" t="s">
        <v>93</v>
      </c>
      <c r="M14" s="341" t="s">
        <v>1448</v>
      </c>
      <c r="N14" s="341" t="s">
        <v>212</v>
      </c>
      <c r="O14" s="341" t="s">
        <v>93</v>
      </c>
      <c r="P14" s="341" t="s">
        <v>94</v>
      </c>
      <c r="Q14" s="341" t="s">
        <v>212</v>
      </c>
      <c r="R14" s="341" t="s">
        <v>93</v>
      </c>
    </row>
    <row r="15" spans="1:18" ht="24">
      <c r="A15" s="341" t="s">
        <v>97</v>
      </c>
      <c r="B15" s="341" t="s">
        <v>98</v>
      </c>
      <c r="C15" s="359">
        <v>1</v>
      </c>
      <c r="D15" s="359">
        <v>2</v>
      </c>
      <c r="E15" s="359" t="s">
        <v>213</v>
      </c>
      <c r="F15" s="359">
        <v>4</v>
      </c>
      <c r="G15" s="359">
        <v>5</v>
      </c>
      <c r="H15" s="359" t="s">
        <v>214</v>
      </c>
      <c r="I15" s="341">
        <v>7</v>
      </c>
      <c r="J15" s="341">
        <v>8</v>
      </c>
      <c r="K15" s="341" t="s">
        <v>215</v>
      </c>
      <c r="L15" s="341">
        <v>10</v>
      </c>
      <c r="M15" s="341">
        <v>11</v>
      </c>
      <c r="N15" s="341" t="s">
        <v>216</v>
      </c>
      <c r="O15" s="341">
        <v>13</v>
      </c>
      <c r="P15" s="341">
        <v>14</v>
      </c>
      <c r="Q15" s="341" t="s">
        <v>217</v>
      </c>
      <c r="R15" s="341">
        <v>16</v>
      </c>
    </row>
    <row r="16" spans="1:18" ht="36">
      <c r="A16" s="360" t="s">
        <v>1</v>
      </c>
      <c r="B16" s="360" t="s">
        <v>1291</v>
      </c>
      <c r="C16" s="361">
        <f>SUM(C17:C27)</f>
        <v>69357</v>
      </c>
      <c r="D16" s="361">
        <f>SUM(D17:D27)</f>
        <v>45849</v>
      </c>
      <c r="E16" s="362">
        <f>D16/C16*100</f>
        <v>66.105800423893768</v>
      </c>
      <c r="F16" s="361">
        <f>SUM(F17:F27)</f>
        <v>66805</v>
      </c>
      <c r="G16" s="361">
        <f>SUM(G17:G27)</f>
        <v>65615</v>
      </c>
      <c r="H16" s="362">
        <f>G16/F16*100</f>
        <v>98.218696205373845</v>
      </c>
      <c r="I16" s="361">
        <f>SUM(I17:I27)</f>
        <v>77378</v>
      </c>
      <c r="J16" s="361">
        <v>0</v>
      </c>
      <c r="K16" s="362">
        <f>J16/I16*100</f>
        <v>0</v>
      </c>
      <c r="L16" s="361">
        <f>SUM(L17:L27)</f>
        <v>90574.457142857136</v>
      </c>
      <c r="M16" s="361">
        <v>0</v>
      </c>
      <c r="N16" s="362">
        <f>M16/L16*100</f>
        <v>0</v>
      </c>
      <c r="O16" s="361">
        <f>SUM(O17:O27)</f>
        <v>104387</v>
      </c>
      <c r="P16" s="361">
        <v>0</v>
      </c>
      <c r="Q16" s="362">
        <f>P16/O16*100</f>
        <v>0</v>
      </c>
      <c r="R16" s="361">
        <f>SUM(R17:R27)</f>
        <v>111316</v>
      </c>
    </row>
    <row r="17" spans="1:18" ht="24">
      <c r="A17" s="363">
        <v>1</v>
      </c>
      <c r="B17" s="364" t="s">
        <v>1292</v>
      </c>
      <c r="C17" s="365">
        <v>14953</v>
      </c>
      <c r="D17" s="365">
        <v>22431</v>
      </c>
      <c r="E17" s="365"/>
      <c r="F17" s="343">
        <v>17257</v>
      </c>
      <c r="G17" s="343">
        <v>24632</v>
      </c>
      <c r="H17" s="365"/>
      <c r="I17" s="343">
        <v>21356</v>
      </c>
      <c r="J17" s="343">
        <f>'1П'!Q286</f>
        <v>-147</v>
      </c>
      <c r="K17" s="343"/>
      <c r="L17" s="343">
        <f>'1П'!T286</f>
        <v>18605.457142857136</v>
      </c>
      <c r="M17" s="343">
        <f>'1П'!S286</f>
        <v>1615</v>
      </c>
      <c r="N17" s="343"/>
      <c r="O17" s="343">
        <v>18605</v>
      </c>
      <c r="P17" s="343"/>
      <c r="Q17" s="343"/>
      <c r="R17" s="343">
        <f>'1П'!X286</f>
        <v>35583</v>
      </c>
    </row>
    <row r="18" spans="1:18" ht="48">
      <c r="A18" s="363">
        <v>2</v>
      </c>
      <c r="B18" s="364" t="s">
        <v>1293</v>
      </c>
      <c r="C18" s="365">
        <v>25300</v>
      </c>
      <c r="D18" s="365">
        <v>10718</v>
      </c>
      <c r="E18" s="365"/>
      <c r="F18" s="343">
        <v>25300</v>
      </c>
      <c r="G18" s="343">
        <v>21974</v>
      </c>
      <c r="H18" s="365"/>
      <c r="I18" s="343">
        <v>25300</v>
      </c>
      <c r="J18" s="343">
        <f>Форма16!R29*0.08</f>
        <v>24234.720000000001</v>
      </c>
      <c r="K18" s="343"/>
      <c r="L18" s="343">
        <v>25568</v>
      </c>
      <c r="M18" s="343">
        <v>25568</v>
      </c>
      <c r="N18" s="343"/>
      <c r="O18" s="343">
        <v>39381</v>
      </c>
      <c r="P18" s="343"/>
      <c r="Q18" s="343"/>
      <c r="R18" s="343">
        <v>30767</v>
      </c>
    </row>
    <row r="19" spans="1:18" ht="36">
      <c r="A19" s="363">
        <v>3</v>
      </c>
      <c r="B19" s="364" t="s">
        <v>1294</v>
      </c>
      <c r="C19" s="365"/>
      <c r="D19" s="365">
        <v>0</v>
      </c>
      <c r="E19" s="365"/>
      <c r="F19" s="343"/>
      <c r="G19" s="343"/>
      <c r="H19" s="365"/>
      <c r="I19" s="343"/>
      <c r="J19" s="343"/>
      <c r="K19" s="343"/>
      <c r="L19" s="343"/>
      <c r="M19" s="343"/>
      <c r="N19" s="343"/>
      <c r="O19" s="343"/>
      <c r="P19" s="343"/>
      <c r="Q19" s="343"/>
      <c r="R19" s="343"/>
    </row>
    <row r="20" spans="1:18" ht="24">
      <c r="A20" s="363">
        <v>4</v>
      </c>
      <c r="B20" s="364" t="s">
        <v>1295</v>
      </c>
      <c r="C20" s="365"/>
      <c r="D20" s="365">
        <v>0</v>
      </c>
      <c r="E20" s="365"/>
      <c r="F20" s="343"/>
      <c r="G20" s="343"/>
      <c r="H20" s="365"/>
      <c r="I20" s="343"/>
      <c r="J20" s="343"/>
      <c r="K20" s="343"/>
      <c r="L20" s="343"/>
      <c r="M20" s="343"/>
      <c r="N20" s="343"/>
      <c r="O20" s="343"/>
      <c r="P20" s="343"/>
      <c r="Q20" s="343"/>
      <c r="R20" s="343"/>
    </row>
    <row r="21" spans="1:18">
      <c r="A21" s="363">
        <v>5</v>
      </c>
      <c r="B21" s="364" t="s">
        <v>1296</v>
      </c>
      <c r="C21" s="365">
        <v>27900</v>
      </c>
      <c r="D21" s="365">
        <v>11758</v>
      </c>
      <c r="E21" s="365"/>
      <c r="F21" s="343">
        <v>22897</v>
      </c>
      <c r="G21" s="343">
        <v>18218</v>
      </c>
      <c r="H21" s="365"/>
      <c r="I21" s="343">
        <v>29915</v>
      </c>
      <c r="J21" s="343">
        <f>'1П'!Q48+'1П'!Q62+'1П'!Q155</f>
        <v>14348</v>
      </c>
      <c r="K21" s="343"/>
      <c r="L21" s="343">
        <f>'1П'!T48+'1П'!T62+'1П'!T155</f>
        <v>45587</v>
      </c>
      <c r="M21" s="343">
        <f>'1П'!S48+'1П'!S62+'1П'!S155</f>
        <v>25997</v>
      </c>
      <c r="N21" s="343"/>
      <c r="O21" s="343">
        <v>45587</v>
      </c>
      <c r="P21" s="343"/>
      <c r="Q21" s="343"/>
      <c r="R21" s="343">
        <f>'1П'!X48+'1П'!X62+'1П'!X155</f>
        <v>43426</v>
      </c>
    </row>
    <row r="22" spans="1:18" ht="24">
      <c r="A22" s="363">
        <v>6</v>
      </c>
      <c r="B22" s="364" t="s">
        <v>753</v>
      </c>
      <c r="C22" s="365">
        <v>198</v>
      </c>
      <c r="D22" s="365">
        <v>189</v>
      </c>
      <c r="E22" s="365"/>
      <c r="F22" s="343">
        <v>216</v>
      </c>
      <c r="G22" s="343">
        <v>160</v>
      </c>
      <c r="H22" s="365"/>
      <c r="I22" s="343">
        <v>176</v>
      </c>
      <c r="J22" s="343">
        <f>'1П'!Q189</f>
        <v>147</v>
      </c>
      <c r="K22" s="343"/>
      <c r="L22" s="343">
        <f>'1П'!T189</f>
        <v>176</v>
      </c>
      <c r="M22" s="343">
        <f>'1П'!S189</f>
        <v>176</v>
      </c>
      <c r="N22" s="343"/>
      <c r="O22" s="343">
        <f>'1П'!T189</f>
        <v>176</v>
      </c>
      <c r="P22" s="343"/>
      <c r="Q22" s="343"/>
      <c r="R22" s="343">
        <f>'1П'!X189</f>
        <v>292</v>
      </c>
    </row>
    <row r="23" spans="1:18">
      <c r="A23" s="363">
        <v>7</v>
      </c>
      <c r="B23" s="364" t="s">
        <v>751</v>
      </c>
      <c r="C23" s="365">
        <v>140</v>
      </c>
      <c r="D23" s="365">
        <v>105</v>
      </c>
      <c r="E23" s="365"/>
      <c r="F23" s="343">
        <v>110</v>
      </c>
      <c r="G23" s="343">
        <v>105</v>
      </c>
      <c r="H23" s="365"/>
      <c r="I23" s="343">
        <v>105</v>
      </c>
      <c r="J23" s="343">
        <f>'1П'!Q188</f>
        <v>105</v>
      </c>
      <c r="K23" s="343"/>
      <c r="L23" s="343">
        <f>'1П'!T188</f>
        <v>105</v>
      </c>
      <c r="M23" s="343">
        <f>'1П'!S188</f>
        <v>105</v>
      </c>
      <c r="N23" s="343"/>
      <c r="O23" s="343">
        <f>'1П'!T188</f>
        <v>105</v>
      </c>
      <c r="P23" s="343"/>
      <c r="Q23" s="343"/>
      <c r="R23" s="343">
        <f>'1П'!X188</f>
        <v>148</v>
      </c>
    </row>
    <row r="24" spans="1:18">
      <c r="A24" s="363">
        <v>8</v>
      </c>
      <c r="B24" s="364" t="s">
        <v>755</v>
      </c>
      <c r="C24" s="365">
        <v>516</v>
      </c>
      <c r="D24" s="365">
        <v>419</v>
      </c>
      <c r="E24" s="365"/>
      <c r="F24" s="343">
        <v>879</v>
      </c>
      <c r="G24" s="343">
        <v>390</v>
      </c>
      <c r="H24" s="365"/>
      <c r="I24" s="343">
        <v>390</v>
      </c>
      <c r="J24" s="343">
        <f>'1П'!Q190</f>
        <v>383</v>
      </c>
      <c r="K24" s="343"/>
      <c r="L24" s="343">
        <f>'1П'!T190</f>
        <v>390</v>
      </c>
      <c r="M24" s="343">
        <f>'1П'!S190</f>
        <v>390</v>
      </c>
      <c r="N24" s="343"/>
      <c r="O24" s="343">
        <f>'1П'!T190</f>
        <v>390</v>
      </c>
      <c r="P24" s="343"/>
      <c r="Q24" s="343"/>
      <c r="R24" s="343">
        <f>'1П'!X190</f>
        <v>979</v>
      </c>
    </row>
    <row r="25" spans="1:18" ht="24">
      <c r="A25" s="363">
        <v>9</v>
      </c>
      <c r="B25" s="364" t="s">
        <v>1297</v>
      </c>
      <c r="C25" s="365">
        <v>50</v>
      </c>
      <c r="D25" s="365">
        <v>29</v>
      </c>
      <c r="E25" s="365"/>
      <c r="F25" s="343">
        <v>37</v>
      </c>
      <c r="G25" s="343">
        <v>45</v>
      </c>
      <c r="H25" s="365"/>
      <c r="I25" s="343">
        <v>45</v>
      </c>
      <c r="J25" s="343">
        <f>'1П'!Q193</f>
        <v>41</v>
      </c>
      <c r="K25" s="343"/>
      <c r="L25" s="343">
        <f>'1П'!T193</f>
        <v>48</v>
      </c>
      <c r="M25" s="343">
        <f>'1П'!S193</f>
        <v>48</v>
      </c>
      <c r="N25" s="343"/>
      <c r="O25" s="343">
        <f>'1П'!T193</f>
        <v>48</v>
      </c>
      <c r="P25" s="343"/>
      <c r="Q25" s="343"/>
      <c r="R25" s="343">
        <f>'1П'!X193</f>
        <v>55</v>
      </c>
    </row>
    <row r="26" spans="1:18" ht="24">
      <c r="A26" s="363">
        <v>10</v>
      </c>
      <c r="B26" s="364" t="s">
        <v>1298</v>
      </c>
      <c r="C26" s="365">
        <v>0</v>
      </c>
      <c r="D26" s="365">
        <v>37</v>
      </c>
      <c r="E26" s="365"/>
      <c r="F26" s="343">
        <v>9</v>
      </c>
      <c r="G26" s="343">
        <v>37</v>
      </c>
      <c r="H26" s="365"/>
      <c r="I26" s="343">
        <v>37</v>
      </c>
      <c r="J26" s="343">
        <f>'1П'!Q192</f>
        <v>37</v>
      </c>
      <c r="K26" s="343"/>
      <c r="L26" s="343">
        <f>'1П'!T192</f>
        <v>37</v>
      </c>
      <c r="M26" s="343">
        <f>'1П'!S192</f>
        <v>37</v>
      </c>
      <c r="N26" s="343"/>
      <c r="O26" s="343">
        <f>'1П'!T192</f>
        <v>37</v>
      </c>
      <c r="P26" s="343"/>
      <c r="Q26" s="343"/>
      <c r="R26" s="343">
        <f>'1П'!X192</f>
        <v>0</v>
      </c>
    </row>
    <row r="27" spans="1:18">
      <c r="A27" s="363">
        <v>11</v>
      </c>
      <c r="B27" s="364" t="s">
        <v>1299</v>
      </c>
      <c r="C27" s="365">
        <v>300</v>
      </c>
      <c r="D27" s="365">
        <v>163</v>
      </c>
      <c r="E27" s="365"/>
      <c r="F27" s="343">
        <v>100</v>
      </c>
      <c r="G27" s="343">
        <v>54</v>
      </c>
      <c r="H27" s="365"/>
      <c r="I27" s="343">
        <v>54</v>
      </c>
      <c r="J27" s="343">
        <f>'1П'!Q199</f>
        <v>67</v>
      </c>
      <c r="K27" s="343"/>
      <c r="L27" s="343">
        <f>'1П'!T199</f>
        <v>58</v>
      </c>
      <c r="M27" s="343">
        <f>'1П'!S199</f>
        <v>58</v>
      </c>
      <c r="N27" s="343"/>
      <c r="O27" s="343">
        <f>'1П'!T199</f>
        <v>58</v>
      </c>
      <c r="P27" s="343"/>
      <c r="Q27" s="343"/>
      <c r="R27" s="343">
        <f>'1П'!X199</f>
        <v>66</v>
      </c>
    </row>
    <row r="28" spans="1:18">
      <c r="C28" s="366"/>
      <c r="D28" s="366"/>
      <c r="E28" s="366"/>
      <c r="F28" s="366"/>
      <c r="G28" s="366"/>
      <c r="H28" s="366"/>
      <c r="R28" s="367"/>
    </row>
    <row r="29" spans="1:18">
      <c r="C29" s="366"/>
      <c r="D29" s="366"/>
      <c r="E29" s="366"/>
      <c r="F29" s="366"/>
      <c r="G29" s="366"/>
      <c r="H29" s="366"/>
      <c r="R29" s="367"/>
    </row>
    <row r="30" spans="1:18">
      <c r="A30" s="354" t="s">
        <v>1</v>
      </c>
      <c r="B30" s="354" t="s">
        <v>1</v>
      </c>
      <c r="C30" s="368" t="s">
        <v>1</v>
      </c>
      <c r="D30" s="368" t="s">
        <v>1</v>
      </c>
      <c r="E30" s="368" t="s">
        <v>1</v>
      </c>
      <c r="F30" s="368" t="s">
        <v>1</v>
      </c>
      <c r="G30" s="368"/>
      <c r="H30" s="369"/>
      <c r="I30" s="354" t="s">
        <v>1</v>
      </c>
      <c r="J30" s="354" t="s">
        <v>1</v>
      </c>
      <c r="K30" s="354" t="s">
        <v>1</v>
      </c>
      <c r="L30" s="354" t="s">
        <v>1</v>
      </c>
      <c r="M30" s="354" t="s">
        <v>1</v>
      </c>
      <c r="N30" s="354" t="s">
        <v>1</v>
      </c>
      <c r="O30" s="354" t="s">
        <v>1</v>
      </c>
      <c r="P30" s="354" t="s">
        <v>1</v>
      </c>
      <c r="Q30" s="354" t="s">
        <v>1</v>
      </c>
      <c r="R30" s="157"/>
    </row>
    <row r="31" spans="1:18">
      <c r="A31" s="354" t="s">
        <v>1</v>
      </c>
      <c r="B31" s="354" t="s">
        <v>1</v>
      </c>
      <c r="C31" s="354" t="s">
        <v>1</v>
      </c>
      <c r="D31" s="354" t="s">
        <v>1</v>
      </c>
      <c r="E31" s="354" t="s">
        <v>1</v>
      </c>
      <c r="F31" s="354" t="s">
        <v>1</v>
      </c>
      <c r="G31" s="354" t="s">
        <v>1</v>
      </c>
      <c r="H31" s="354"/>
      <c r="I31" s="354" t="s">
        <v>1</v>
      </c>
      <c r="J31" s="354" t="s">
        <v>1</v>
      </c>
      <c r="K31" s="354" t="s">
        <v>1</v>
      </c>
      <c r="L31" s="354" t="s">
        <v>1</v>
      </c>
      <c r="M31" s="354" t="s">
        <v>1</v>
      </c>
      <c r="N31" s="354" t="s">
        <v>1</v>
      </c>
      <c r="O31" s="354" t="s">
        <v>1</v>
      </c>
      <c r="P31" s="354" t="s">
        <v>1</v>
      </c>
      <c r="Q31" s="354" t="s">
        <v>1</v>
      </c>
      <c r="R31" s="354" t="s">
        <v>1</v>
      </c>
    </row>
    <row r="32" spans="1:18" ht="36" customHeight="1">
      <c r="A32" s="649" t="s">
        <v>1300</v>
      </c>
      <c r="B32" s="649"/>
      <c r="C32" s="649"/>
      <c r="D32" s="649"/>
      <c r="E32" s="649"/>
      <c r="F32" s="649"/>
      <c r="G32" s="649"/>
      <c r="H32" s="649" t="s">
        <v>1436</v>
      </c>
      <c r="I32" s="649"/>
      <c r="J32" s="649"/>
      <c r="K32" s="649"/>
      <c r="L32" s="649"/>
      <c r="M32" s="354" t="s">
        <v>1</v>
      </c>
      <c r="N32" s="354" t="s">
        <v>1</v>
      </c>
      <c r="O32" s="354" t="s">
        <v>1</v>
      </c>
      <c r="P32" s="354" t="s">
        <v>1</v>
      </c>
      <c r="Q32" s="354" t="s">
        <v>1</v>
      </c>
      <c r="R32" s="354" t="s">
        <v>1</v>
      </c>
    </row>
    <row r="33" spans="1:18" ht="52.5" customHeight="1">
      <c r="A33" s="354" t="s">
        <v>1</v>
      </c>
      <c r="B33" s="354" t="s">
        <v>1</v>
      </c>
      <c r="C33" s="354" t="s">
        <v>1</v>
      </c>
      <c r="D33" s="354" t="s">
        <v>1</v>
      </c>
      <c r="E33" s="354" t="s">
        <v>1</v>
      </c>
      <c r="F33" s="354" t="s">
        <v>1</v>
      </c>
      <c r="G33" s="354" t="s">
        <v>1</v>
      </c>
      <c r="H33" s="354" t="s">
        <v>1</v>
      </c>
      <c r="I33" s="354" t="s">
        <v>1</v>
      </c>
      <c r="J33" s="354" t="s">
        <v>1</v>
      </c>
      <c r="K33" s="354" t="s">
        <v>1</v>
      </c>
      <c r="L33" s="354" t="s">
        <v>1</v>
      </c>
      <c r="M33" s="354" t="s">
        <v>1</v>
      </c>
      <c r="N33" s="354" t="s">
        <v>1</v>
      </c>
      <c r="O33" s="354" t="s">
        <v>1</v>
      </c>
      <c r="P33" s="354" t="s">
        <v>1</v>
      </c>
      <c r="Q33" s="354" t="s">
        <v>1</v>
      </c>
      <c r="R33" s="354" t="s">
        <v>1</v>
      </c>
    </row>
    <row r="34" spans="1:18" ht="15" customHeight="1">
      <c r="A34" s="649" t="s">
        <v>69</v>
      </c>
      <c r="B34" s="649"/>
      <c r="C34" s="649"/>
      <c r="D34" s="649"/>
      <c r="E34" s="649"/>
      <c r="F34" s="649"/>
      <c r="G34" s="649"/>
      <c r="H34" s="649" t="s">
        <v>1436</v>
      </c>
      <c r="I34" s="649"/>
      <c r="J34" s="649"/>
      <c r="K34" s="649"/>
      <c r="L34" s="649"/>
      <c r="M34" s="354" t="s">
        <v>1</v>
      </c>
      <c r="N34" s="354" t="s">
        <v>1</v>
      </c>
      <c r="O34" s="354" t="s">
        <v>1</v>
      </c>
      <c r="P34" s="354" t="s">
        <v>1</v>
      </c>
      <c r="Q34" s="354" t="s">
        <v>1</v>
      </c>
      <c r="R34" s="354" t="s">
        <v>1</v>
      </c>
    </row>
    <row r="35" spans="1:18">
      <c r="A35" s="354" t="s">
        <v>1</v>
      </c>
      <c r="B35" s="354" t="s">
        <v>1</v>
      </c>
      <c r="C35" s="354" t="s">
        <v>1</v>
      </c>
      <c r="D35" s="354" t="s">
        <v>1</v>
      </c>
      <c r="E35" s="354" t="s">
        <v>1</v>
      </c>
      <c r="F35" s="354" t="s">
        <v>1</v>
      </c>
      <c r="G35" s="354" t="s">
        <v>1</v>
      </c>
      <c r="H35" s="354" t="s">
        <v>1</v>
      </c>
      <c r="I35" s="354" t="s">
        <v>1</v>
      </c>
      <c r="J35" s="354" t="s">
        <v>1</v>
      </c>
      <c r="K35" s="354" t="s">
        <v>1</v>
      </c>
      <c r="L35" s="354" t="s">
        <v>1</v>
      </c>
      <c r="M35" s="354" t="s">
        <v>1</v>
      </c>
      <c r="N35" s="354" t="s">
        <v>1</v>
      </c>
      <c r="O35" s="354" t="s">
        <v>1</v>
      </c>
      <c r="P35" s="354" t="s">
        <v>1</v>
      </c>
      <c r="Q35" s="354" t="s">
        <v>1</v>
      </c>
      <c r="R35" s="354" t="s">
        <v>1</v>
      </c>
    </row>
    <row r="36" spans="1:18">
      <c r="A36" s="649" t="s">
        <v>1301</v>
      </c>
      <c r="B36" s="649"/>
      <c r="C36" s="649"/>
      <c r="D36" s="649"/>
      <c r="E36" s="649"/>
      <c r="F36" s="649"/>
      <c r="G36" s="649"/>
      <c r="H36" s="649"/>
      <c r="I36" s="649"/>
      <c r="J36" s="354" t="s">
        <v>1</v>
      </c>
      <c r="K36" s="354" t="s">
        <v>1</v>
      </c>
      <c r="L36" s="354" t="s">
        <v>1</v>
      </c>
      <c r="M36" s="354" t="s">
        <v>1</v>
      </c>
      <c r="N36" s="354" t="s">
        <v>1</v>
      </c>
      <c r="O36" s="354" t="s">
        <v>1</v>
      </c>
      <c r="P36" s="354" t="s">
        <v>1</v>
      </c>
      <c r="Q36" s="354" t="s">
        <v>1</v>
      </c>
      <c r="R36" s="354" t="s">
        <v>1</v>
      </c>
    </row>
    <row r="38" spans="1:18">
      <c r="D38" s="370"/>
      <c r="G38" s="370"/>
    </row>
    <row r="42" spans="1:18">
      <c r="I42" s="647"/>
      <c r="J42" s="648"/>
      <c r="K42" s="648"/>
      <c r="L42" s="648"/>
    </row>
    <row r="43" spans="1:18">
      <c r="I43" s="647"/>
      <c r="J43" s="648"/>
      <c r="K43" s="648"/>
      <c r="L43" s="648"/>
    </row>
    <row r="44" spans="1:18">
      <c r="I44" s="647"/>
      <c r="J44" s="648"/>
      <c r="K44" s="648"/>
      <c r="L44" s="648"/>
    </row>
    <row r="51" spans="9:12">
      <c r="I51" s="647"/>
      <c r="J51" s="648"/>
      <c r="K51" s="648"/>
      <c r="L51" s="648"/>
    </row>
    <row r="52" spans="9:12">
      <c r="I52" s="647"/>
      <c r="J52" s="648"/>
      <c r="K52" s="648"/>
      <c r="L52" s="648"/>
    </row>
    <row r="53" spans="9:12">
      <c r="I53" s="647"/>
      <c r="J53" s="648"/>
      <c r="K53" s="648"/>
      <c r="L53" s="648"/>
    </row>
  </sheetData>
  <mergeCells count="29">
    <mergeCell ref="A5:F5"/>
    <mergeCell ref="A1:F1"/>
    <mergeCell ref="G1:H1"/>
    <mergeCell ref="A2:F2"/>
    <mergeCell ref="A3:F3"/>
    <mergeCell ref="A4:F4"/>
    <mergeCell ref="A6:F6"/>
    <mergeCell ref="A7:F7"/>
    <mergeCell ref="A9:R9"/>
    <mergeCell ref="A11:F11"/>
    <mergeCell ref="A12:F12"/>
    <mergeCell ref="L13:N13"/>
    <mergeCell ref="O13:Q13"/>
    <mergeCell ref="A32:G32"/>
    <mergeCell ref="A34:G34"/>
    <mergeCell ref="A13:A14"/>
    <mergeCell ref="B13:B14"/>
    <mergeCell ref="C13:E13"/>
    <mergeCell ref="F13:H13"/>
    <mergeCell ref="I13:K13"/>
    <mergeCell ref="H32:L32"/>
    <mergeCell ref="H34:L34"/>
    <mergeCell ref="I53:L53"/>
    <mergeCell ref="A36:I36"/>
    <mergeCell ref="I42:L42"/>
    <mergeCell ref="I43:L43"/>
    <mergeCell ref="I44:L44"/>
    <mergeCell ref="I51:L51"/>
    <mergeCell ref="I52:L52"/>
  </mergeCells>
  <printOptions horizontalCentered="1"/>
  <pageMargins left="0.31496062992125984" right="0.31496062992125984" top="0.35433070866141736" bottom="0.35433070866141736" header="0" footer="0"/>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topLeftCell="D1" zoomScale="80" zoomScaleNormal="100" zoomScaleSheetLayoutView="80" workbookViewId="0">
      <selection activeCell="B22" sqref="B22:U22"/>
    </sheetView>
  </sheetViews>
  <sheetFormatPr defaultRowHeight="15" customHeight="1"/>
  <cols>
    <col min="1" max="1" width="3.28515625" style="2" hidden="1" customWidth="1"/>
    <col min="2" max="2" width="6" style="2" customWidth="1"/>
    <col min="3" max="8" width="15.7109375" style="2" customWidth="1"/>
    <col min="9" max="9" width="13.5703125" style="2" customWidth="1"/>
    <col min="10" max="11" width="15.7109375" style="2" customWidth="1"/>
    <col min="12" max="12" width="18.5703125" style="2" customWidth="1"/>
    <col min="13" max="13" width="19.140625" style="2" customWidth="1"/>
    <col min="14" max="14" width="21.28515625" style="2" customWidth="1"/>
    <col min="15" max="15" width="10.28515625" style="2" customWidth="1"/>
    <col min="16" max="16" width="16.7109375" style="2" customWidth="1"/>
    <col min="17" max="28" width="8.5703125" style="2" customWidth="1"/>
    <col min="29" max="16384" width="9.140625" style="2"/>
  </cols>
  <sheetData>
    <row r="1" spans="1:28" ht="15" customHeight="1">
      <c r="A1" s="15" t="s">
        <v>1</v>
      </c>
      <c r="B1" s="571" t="s">
        <v>0</v>
      </c>
      <c r="C1" s="571"/>
      <c r="D1" s="571"/>
      <c r="E1" s="571"/>
      <c r="F1" s="571"/>
      <c r="G1" s="571"/>
      <c r="H1" s="571"/>
      <c r="I1" s="571"/>
      <c r="J1" s="571"/>
      <c r="K1" s="571"/>
      <c r="L1" s="571"/>
      <c r="M1" s="571"/>
      <c r="N1" s="571" t="s">
        <v>1</v>
      </c>
      <c r="O1" s="571"/>
      <c r="P1" s="571" t="s">
        <v>1</v>
      </c>
      <c r="Q1" s="571"/>
      <c r="R1" s="15" t="s">
        <v>1</v>
      </c>
      <c r="S1" s="15" t="s">
        <v>1</v>
      </c>
      <c r="T1" s="15" t="s">
        <v>1</v>
      </c>
      <c r="U1" s="15" t="s">
        <v>1</v>
      </c>
      <c r="V1" s="15" t="s">
        <v>1</v>
      </c>
      <c r="W1" s="15" t="s">
        <v>1</v>
      </c>
      <c r="X1" s="15" t="s">
        <v>1</v>
      </c>
      <c r="Y1" s="15" t="s">
        <v>1</v>
      </c>
      <c r="Z1" s="15" t="s">
        <v>1</v>
      </c>
      <c r="AA1" s="15" t="s">
        <v>1</v>
      </c>
      <c r="AB1" s="15" t="s">
        <v>1</v>
      </c>
    </row>
    <row r="2" spans="1:28" ht="15" customHeight="1">
      <c r="A2" s="15" t="s">
        <v>1</v>
      </c>
      <c r="B2" s="601" t="s">
        <v>3</v>
      </c>
      <c r="C2" s="601"/>
      <c r="D2" s="601"/>
      <c r="E2" s="601"/>
      <c r="F2" s="601"/>
      <c r="G2" s="601"/>
      <c r="H2" s="601"/>
      <c r="I2" s="601"/>
      <c r="J2" s="601"/>
      <c r="K2" s="601"/>
      <c r="L2" s="601"/>
      <c r="M2" s="601"/>
      <c r="N2" s="601"/>
      <c r="O2" s="15" t="s">
        <v>1</v>
      </c>
      <c r="P2" s="15" t="s">
        <v>1</v>
      </c>
      <c r="Q2" s="15" t="s">
        <v>1</v>
      </c>
      <c r="R2" s="15" t="s">
        <v>1</v>
      </c>
      <c r="S2" s="15" t="s">
        <v>1</v>
      </c>
      <c r="T2" s="15" t="s">
        <v>1</v>
      </c>
      <c r="U2" s="15" t="s">
        <v>1</v>
      </c>
      <c r="V2" s="15" t="s">
        <v>1</v>
      </c>
      <c r="W2" s="15" t="s">
        <v>1</v>
      </c>
      <c r="X2" s="15" t="s">
        <v>1</v>
      </c>
      <c r="Y2" s="15" t="s">
        <v>1</v>
      </c>
      <c r="Z2" s="15" t="s">
        <v>1</v>
      </c>
      <c r="AA2" s="15" t="s">
        <v>1</v>
      </c>
      <c r="AB2" s="15" t="s">
        <v>1</v>
      </c>
    </row>
    <row r="3" spans="1:28" ht="15" customHeight="1">
      <c r="A3" s="15" t="s">
        <v>1</v>
      </c>
      <c r="B3" s="601" t="s">
        <v>5</v>
      </c>
      <c r="C3" s="601"/>
      <c r="D3" s="601"/>
      <c r="E3" s="601"/>
      <c r="F3" s="601"/>
      <c r="G3" s="601"/>
      <c r="H3" s="601"/>
      <c r="I3" s="601"/>
      <c r="J3" s="601"/>
      <c r="K3" s="601"/>
      <c r="L3" s="601"/>
      <c r="M3" s="601"/>
      <c r="N3" s="601"/>
      <c r="O3" s="15" t="s">
        <v>1</v>
      </c>
      <c r="P3" s="15" t="s">
        <v>1</v>
      </c>
      <c r="Q3" s="15" t="s">
        <v>1</v>
      </c>
      <c r="R3" s="15" t="s">
        <v>1</v>
      </c>
      <c r="S3" s="15" t="s">
        <v>1</v>
      </c>
      <c r="T3" s="15" t="s">
        <v>1</v>
      </c>
      <c r="U3" s="15" t="s">
        <v>1</v>
      </c>
      <c r="V3" s="15" t="s">
        <v>1</v>
      </c>
      <c r="W3" s="15" t="s">
        <v>1</v>
      </c>
      <c r="X3" s="15" t="s">
        <v>1</v>
      </c>
      <c r="Y3" s="15" t="s">
        <v>1</v>
      </c>
      <c r="Z3" s="15" t="s">
        <v>1</v>
      </c>
      <c r="AA3" s="15" t="s">
        <v>1</v>
      </c>
      <c r="AB3" s="15" t="s">
        <v>1</v>
      </c>
    </row>
    <row r="4" spans="1:28" ht="15" customHeight="1">
      <c r="A4" s="15" t="s">
        <v>1</v>
      </c>
      <c r="B4" s="601" t="s">
        <v>7</v>
      </c>
      <c r="C4" s="601"/>
      <c r="D4" s="601"/>
      <c r="E4" s="601"/>
      <c r="F4" s="601"/>
      <c r="G4" s="601"/>
      <c r="H4" s="601"/>
      <c r="I4" s="601"/>
      <c r="J4" s="601"/>
      <c r="K4" s="601"/>
      <c r="L4" s="601"/>
      <c r="M4" s="601"/>
      <c r="N4" s="601"/>
      <c r="O4" s="15" t="s">
        <v>1</v>
      </c>
      <c r="P4" s="15" t="s">
        <v>1</v>
      </c>
      <c r="Q4" s="15" t="s">
        <v>1</v>
      </c>
      <c r="R4" s="15" t="s">
        <v>1</v>
      </c>
      <c r="S4" s="15" t="s">
        <v>1</v>
      </c>
      <c r="T4" s="15" t="s">
        <v>1</v>
      </c>
      <c r="U4" s="15" t="s">
        <v>1</v>
      </c>
      <c r="V4" s="15" t="s">
        <v>1</v>
      </c>
      <c r="W4" s="15" t="s">
        <v>1</v>
      </c>
      <c r="X4" s="15" t="s">
        <v>1</v>
      </c>
      <c r="Y4" s="15" t="s">
        <v>1</v>
      </c>
      <c r="Z4" s="15" t="s">
        <v>1</v>
      </c>
      <c r="AA4" s="15" t="s">
        <v>1</v>
      </c>
      <c r="AB4" s="15" t="s">
        <v>1</v>
      </c>
    </row>
    <row r="5" spans="1:28" ht="15" customHeight="1">
      <c r="A5" s="15" t="s">
        <v>1</v>
      </c>
      <c r="B5" s="601" t="s">
        <v>9</v>
      </c>
      <c r="C5" s="601"/>
      <c r="D5" s="601"/>
      <c r="E5" s="601"/>
      <c r="F5" s="601"/>
      <c r="G5" s="601"/>
      <c r="H5" s="601"/>
      <c r="I5" s="601"/>
      <c r="J5" s="601"/>
      <c r="K5" s="601"/>
      <c r="L5" s="601"/>
      <c r="M5" s="601"/>
      <c r="N5" s="601"/>
      <c r="O5" s="15" t="s">
        <v>1</v>
      </c>
      <c r="P5" s="15" t="s">
        <v>1</v>
      </c>
      <c r="Q5" s="15" t="s">
        <v>1</v>
      </c>
      <c r="R5" s="15" t="s">
        <v>1</v>
      </c>
      <c r="S5" s="15" t="s">
        <v>1</v>
      </c>
      <c r="T5" s="15" t="s">
        <v>1</v>
      </c>
      <c r="U5" s="15" t="s">
        <v>1</v>
      </c>
      <c r="V5" s="15" t="s">
        <v>1</v>
      </c>
      <c r="W5" s="15" t="s">
        <v>1</v>
      </c>
      <c r="X5" s="15" t="s">
        <v>1</v>
      </c>
      <c r="Y5" s="15" t="s">
        <v>1</v>
      </c>
      <c r="Z5" s="15" t="s">
        <v>1</v>
      </c>
      <c r="AA5" s="15" t="s">
        <v>1</v>
      </c>
      <c r="AB5" s="15" t="s">
        <v>1</v>
      </c>
    </row>
    <row r="6" spans="1:28" ht="15" customHeight="1">
      <c r="A6" s="15" t="s">
        <v>1</v>
      </c>
      <c r="B6" s="601" t="s">
        <v>11</v>
      </c>
      <c r="C6" s="601"/>
      <c r="D6" s="601"/>
      <c r="E6" s="601"/>
      <c r="F6" s="601"/>
      <c r="G6" s="601"/>
      <c r="H6" s="601"/>
      <c r="I6" s="601"/>
      <c r="J6" s="601"/>
      <c r="K6" s="601"/>
      <c r="L6" s="601"/>
      <c r="M6" s="601"/>
      <c r="N6" s="601"/>
      <c r="O6" s="15" t="s">
        <v>1</v>
      </c>
      <c r="P6" s="15" t="s">
        <v>1</v>
      </c>
      <c r="Q6" s="15" t="s">
        <v>1</v>
      </c>
      <c r="R6" s="15" t="s">
        <v>1</v>
      </c>
      <c r="S6" s="15" t="s">
        <v>1</v>
      </c>
      <c r="T6" s="15" t="s">
        <v>1</v>
      </c>
      <c r="U6" s="15" t="s">
        <v>1</v>
      </c>
      <c r="V6" s="15" t="s">
        <v>1</v>
      </c>
      <c r="W6" s="15" t="s">
        <v>1</v>
      </c>
      <c r="X6" s="15" t="s">
        <v>1</v>
      </c>
      <c r="Y6" s="15" t="s">
        <v>1</v>
      </c>
      <c r="Z6" s="15" t="s">
        <v>1</v>
      </c>
      <c r="AA6" s="15" t="s">
        <v>1</v>
      </c>
      <c r="AB6" s="15" t="s">
        <v>1</v>
      </c>
    </row>
    <row r="7" spans="1:28" ht="15" customHeight="1">
      <c r="A7" s="15" t="s">
        <v>1</v>
      </c>
      <c r="B7" s="601" t="s">
        <v>13</v>
      </c>
      <c r="C7" s="601"/>
      <c r="D7" s="601"/>
      <c r="E7" s="601"/>
      <c r="F7" s="601"/>
      <c r="G7" s="601"/>
      <c r="H7" s="601"/>
      <c r="I7" s="601"/>
      <c r="J7" s="601"/>
      <c r="K7" s="601"/>
      <c r="L7" s="601"/>
      <c r="M7" s="601"/>
      <c r="N7" s="601"/>
      <c r="O7" s="15" t="s">
        <v>1</v>
      </c>
      <c r="P7" s="15" t="s">
        <v>1</v>
      </c>
      <c r="Q7" s="15" t="s">
        <v>1</v>
      </c>
      <c r="R7" s="15" t="s">
        <v>1</v>
      </c>
      <c r="S7" s="15" t="s">
        <v>1</v>
      </c>
      <c r="T7" s="15" t="s">
        <v>1</v>
      </c>
      <c r="U7" s="15" t="s">
        <v>1</v>
      </c>
      <c r="V7" s="15" t="s">
        <v>1</v>
      </c>
      <c r="W7" s="15" t="s">
        <v>1</v>
      </c>
      <c r="X7" s="15" t="s">
        <v>1</v>
      </c>
      <c r="Y7" s="15" t="s">
        <v>1</v>
      </c>
      <c r="Z7" s="15" t="s">
        <v>1</v>
      </c>
      <c r="AA7" s="15" t="s">
        <v>1</v>
      </c>
      <c r="AB7" s="15" t="s">
        <v>1</v>
      </c>
    </row>
    <row r="8" spans="1:28" ht="15" customHeight="1">
      <c r="A8" s="15" t="s">
        <v>1</v>
      </c>
      <c r="B8" s="571" t="s">
        <v>1</v>
      </c>
      <c r="C8" s="571"/>
      <c r="D8" s="571"/>
      <c r="E8" s="571"/>
      <c r="F8" s="571"/>
      <c r="G8" s="571"/>
      <c r="H8" s="571"/>
      <c r="I8" s="571"/>
      <c r="J8" s="571"/>
      <c r="K8" s="571"/>
      <c r="L8" s="571"/>
      <c r="M8" s="571"/>
      <c r="N8" s="571"/>
      <c r="O8" s="571"/>
      <c r="P8" s="571"/>
      <c r="Q8" s="571"/>
      <c r="R8" s="571"/>
      <c r="S8" s="571"/>
      <c r="T8" s="571"/>
      <c r="U8" s="571"/>
      <c r="V8" s="15" t="s">
        <v>1</v>
      </c>
      <c r="W8" s="15" t="s">
        <v>1</v>
      </c>
      <c r="X8" s="15" t="s">
        <v>1</v>
      </c>
      <c r="Y8" s="15" t="s">
        <v>1</v>
      </c>
      <c r="Z8" s="15" t="s">
        <v>1</v>
      </c>
      <c r="AA8" s="15" t="s">
        <v>1</v>
      </c>
      <c r="AB8" s="15" t="s">
        <v>1</v>
      </c>
    </row>
    <row r="9" spans="1:28" ht="18.75" customHeight="1">
      <c r="A9" s="15" t="s">
        <v>1</v>
      </c>
      <c r="B9" s="604" t="s">
        <v>71</v>
      </c>
      <c r="C9" s="604"/>
      <c r="D9" s="604"/>
      <c r="E9" s="604"/>
      <c r="F9" s="604"/>
      <c r="G9" s="604"/>
      <c r="H9" s="604"/>
      <c r="I9" s="604"/>
      <c r="J9" s="604"/>
      <c r="K9" s="604"/>
      <c r="L9" s="604"/>
      <c r="M9" s="21"/>
      <c r="N9" s="21"/>
      <c r="O9" s="21"/>
      <c r="P9" s="21"/>
      <c r="Q9" s="21"/>
      <c r="R9" s="21"/>
      <c r="S9" s="21"/>
      <c r="T9" s="21"/>
      <c r="U9" s="21"/>
      <c r="V9" s="21"/>
      <c r="W9" s="21"/>
      <c r="X9" s="21"/>
      <c r="Y9" s="21"/>
      <c r="Z9" s="21"/>
      <c r="AA9" s="21"/>
      <c r="AB9" s="21"/>
    </row>
    <row r="10" spans="1:28" ht="15.75" customHeight="1">
      <c r="A10" s="15" t="s">
        <v>1</v>
      </c>
      <c r="B10" s="664" t="s">
        <v>72</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row>
    <row r="11" spans="1:28" ht="15.75" customHeight="1">
      <c r="A11" s="15" t="s">
        <v>1</v>
      </c>
      <c r="B11" s="601" t="s">
        <v>18</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28" ht="15.75" customHeight="1">
      <c r="A12" s="15" t="s">
        <v>1</v>
      </c>
      <c r="B12" s="601" t="str">
        <f>ОС!A12</f>
        <v>Наименование организации : АО "НИИ "ГИДРОПРИБОР"</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row>
    <row r="13" spans="1:28" ht="15.75" customHeight="1">
      <c r="A13" s="15" t="s">
        <v>1</v>
      </c>
      <c r="B13" s="606" t="str">
        <f>ОС!A13</f>
        <v>Планируемый период: 2020 - 2024 годы. Версия: 1</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row>
    <row r="14" spans="1:28" ht="23.25" customHeight="1">
      <c r="A14" s="6" t="s">
        <v>1</v>
      </c>
      <c r="B14" s="658" t="s">
        <v>73</v>
      </c>
      <c r="C14" s="660" t="s">
        <v>74</v>
      </c>
      <c r="D14" s="663"/>
      <c r="E14" s="663"/>
      <c r="F14" s="661"/>
      <c r="G14" s="660" t="s">
        <v>75</v>
      </c>
      <c r="H14" s="663"/>
      <c r="I14" s="663"/>
      <c r="J14" s="663"/>
      <c r="K14" s="661"/>
      <c r="L14" s="658" t="s">
        <v>76</v>
      </c>
      <c r="M14" s="658" t="s">
        <v>77</v>
      </c>
      <c r="N14" s="658" t="s">
        <v>78</v>
      </c>
      <c r="O14" s="658" t="s">
        <v>79</v>
      </c>
      <c r="P14" s="658" t="s">
        <v>80</v>
      </c>
      <c r="Q14" s="660" t="s">
        <v>81</v>
      </c>
      <c r="R14" s="663"/>
      <c r="S14" s="663"/>
      <c r="T14" s="663"/>
      <c r="U14" s="663"/>
      <c r="V14" s="663"/>
      <c r="W14" s="663"/>
      <c r="X14" s="663"/>
      <c r="Y14" s="663"/>
      <c r="Z14" s="663"/>
      <c r="AA14" s="663"/>
      <c r="AB14" s="661"/>
    </row>
    <row r="15" spans="1:28" ht="23.25" customHeight="1">
      <c r="A15" s="6" t="s">
        <v>1</v>
      </c>
      <c r="B15" s="662"/>
      <c r="C15" s="658" t="s">
        <v>82</v>
      </c>
      <c r="D15" s="658" t="s">
        <v>83</v>
      </c>
      <c r="E15" s="658" t="s">
        <v>84</v>
      </c>
      <c r="F15" s="658" t="s">
        <v>85</v>
      </c>
      <c r="G15" s="658" t="s">
        <v>86</v>
      </c>
      <c r="H15" s="658" t="s">
        <v>87</v>
      </c>
      <c r="I15" s="658" t="s">
        <v>84</v>
      </c>
      <c r="J15" s="658" t="s">
        <v>88</v>
      </c>
      <c r="K15" s="658" t="s">
        <v>89</v>
      </c>
      <c r="L15" s="662"/>
      <c r="M15" s="662"/>
      <c r="N15" s="662"/>
      <c r="O15" s="662"/>
      <c r="P15" s="662"/>
      <c r="Q15" s="660" t="s">
        <v>90</v>
      </c>
      <c r="R15" s="661"/>
      <c r="S15" s="660" t="s">
        <v>91</v>
      </c>
      <c r="T15" s="661"/>
      <c r="U15" s="660" t="s">
        <v>92</v>
      </c>
      <c r="V15" s="661"/>
      <c r="W15" s="660" t="s">
        <v>92</v>
      </c>
      <c r="X15" s="661"/>
      <c r="Y15" s="660" t="s">
        <v>92</v>
      </c>
      <c r="Z15" s="661"/>
      <c r="AA15" s="22" t="s">
        <v>92</v>
      </c>
      <c r="AB15" s="22" t="s">
        <v>92</v>
      </c>
    </row>
    <row r="16" spans="1:28" ht="23.25" customHeight="1">
      <c r="A16" s="6" t="s">
        <v>1</v>
      </c>
      <c r="B16" s="659"/>
      <c r="C16" s="659"/>
      <c r="D16" s="659"/>
      <c r="E16" s="659"/>
      <c r="F16" s="659"/>
      <c r="G16" s="659"/>
      <c r="H16" s="659"/>
      <c r="I16" s="659"/>
      <c r="J16" s="659"/>
      <c r="K16" s="659"/>
      <c r="L16" s="659"/>
      <c r="M16" s="659"/>
      <c r="N16" s="659"/>
      <c r="O16" s="659"/>
      <c r="P16" s="659"/>
      <c r="Q16" s="22" t="s">
        <v>93</v>
      </c>
      <c r="R16" s="22" t="s">
        <v>94</v>
      </c>
      <c r="S16" s="22" t="s">
        <v>93</v>
      </c>
      <c r="T16" s="22" t="s">
        <v>95</v>
      </c>
      <c r="U16" s="22" t="s">
        <v>93</v>
      </c>
      <c r="V16" s="22" t="s">
        <v>94</v>
      </c>
      <c r="W16" s="22" t="s">
        <v>93</v>
      </c>
      <c r="X16" s="22" t="s">
        <v>94</v>
      </c>
      <c r="Y16" s="22" t="s">
        <v>93</v>
      </c>
      <c r="Z16" s="22" t="s">
        <v>94</v>
      </c>
      <c r="AA16" s="22" t="s">
        <v>93</v>
      </c>
      <c r="AB16" s="22" t="s">
        <v>93</v>
      </c>
    </row>
    <row r="17" spans="1:28" ht="15" customHeight="1">
      <c r="A17" s="6" t="s">
        <v>1</v>
      </c>
      <c r="B17" s="22" t="s">
        <v>96</v>
      </c>
      <c r="C17" s="22" t="s">
        <v>97</v>
      </c>
      <c r="D17" s="22" t="s">
        <v>98</v>
      </c>
      <c r="E17" s="22" t="s">
        <v>99</v>
      </c>
      <c r="F17" s="22" t="s">
        <v>100</v>
      </c>
      <c r="G17" s="22" t="s">
        <v>101</v>
      </c>
      <c r="H17" s="22" t="s">
        <v>102</v>
      </c>
      <c r="I17" s="22" t="s">
        <v>103</v>
      </c>
      <c r="J17" s="22" t="s">
        <v>104</v>
      </c>
      <c r="K17" s="22" t="s">
        <v>105</v>
      </c>
      <c r="L17" s="22" t="s">
        <v>106</v>
      </c>
      <c r="M17" s="22" t="s">
        <v>107</v>
      </c>
      <c r="N17" s="22" t="s">
        <v>108</v>
      </c>
      <c r="O17" s="22" t="s">
        <v>109</v>
      </c>
      <c r="P17" s="22" t="s">
        <v>110</v>
      </c>
      <c r="Q17" s="22">
        <v>1</v>
      </c>
      <c r="R17" s="22">
        <v>2</v>
      </c>
      <c r="S17" s="22">
        <v>3</v>
      </c>
      <c r="T17" s="22">
        <v>4</v>
      </c>
      <c r="U17" s="22">
        <v>5</v>
      </c>
      <c r="V17" s="22">
        <v>6</v>
      </c>
      <c r="W17" s="22">
        <v>7</v>
      </c>
      <c r="X17" s="22">
        <v>8</v>
      </c>
      <c r="Y17" s="22">
        <v>9</v>
      </c>
      <c r="Z17" s="22">
        <v>10</v>
      </c>
      <c r="AA17" s="22">
        <v>11</v>
      </c>
      <c r="AB17" s="22">
        <v>12</v>
      </c>
    </row>
    <row r="18" spans="1:28" ht="15" hidden="1" customHeight="1"/>
    <row r="19" spans="1:28" ht="15" hidden="1" customHeight="1"/>
    <row r="20" spans="1:28" ht="32.25" customHeight="1">
      <c r="B20" s="601" t="s">
        <v>111</v>
      </c>
      <c r="C20" s="601"/>
      <c r="D20" s="601"/>
      <c r="E20" s="601"/>
      <c r="F20" s="601"/>
      <c r="G20" s="601"/>
      <c r="H20" s="601"/>
      <c r="I20" s="601"/>
      <c r="J20" s="601"/>
      <c r="K20" s="601"/>
      <c r="L20" s="601"/>
      <c r="M20" s="601"/>
      <c r="N20" s="601"/>
      <c r="O20" s="601"/>
      <c r="P20" s="601"/>
      <c r="Q20" s="601"/>
      <c r="R20" s="601"/>
      <c r="S20" s="601"/>
      <c r="T20" s="601"/>
      <c r="U20" s="601"/>
      <c r="V20" s="15" t="s">
        <v>1</v>
      </c>
      <c r="W20" s="15" t="s">
        <v>1</v>
      </c>
      <c r="X20" s="15" t="s">
        <v>1</v>
      </c>
      <c r="Y20" s="15" t="s">
        <v>1</v>
      </c>
      <c r="Z20" s="15" t="s">
        <v>1</v>
      </c>
      <c r="AA20" s="15" t="s">
        <v>1</v>
      </c>
      <c r="AB20" s="15" t="s">
        <v>1</v>
      </c>
    </row>
    <row r="21" spans="1:28" ht="15" customHeight="1">
      <c r="B21" s="15" t="s">
        <v>1</v>
      </c>
      <c r="C21" s="15" t="s">
        <v>1</v>
      </c>
      <c r="D21" s="15" t="s">
        <v>1</v>
      </c>
      <c r="E21" s="15" t="s">
        <v>1</v>
      </c>
      <c r="F21" s="15" t="s">
        <v>1</v>
      </c>
      <c r="G21" s="15" t="s">
        <v>1</v>
      </c>
      <c r="H21" s="15" t="s">
        <v>1</v>
      </c>
      <c r="I21" s="15" t="s">
        <v>1</v>
      </c>
      <c r="J21" s="15" t="s">
        <v>1</v>
      </c>
      <c r="K21" s="15" t="s">
        <v>1</v>
      </c>
      <c r="L21" s="15" t="s">
        <v>1</v>
      </c>
      <c r="M21" s="15" t="s">
        <v>1</v>
      </c>
      <c r="N21" s="15" t="s">
        <v>1</v>
      </c>
      <c r="O21" s="15" t="s">
        <v>1</v>
      </c>
      <c r="P21" s="15" t="s">
        <v>1</v>
      </c>
      <c r="Q21" s="15" t="s">
        <v>1</v>
      </c>
      <c r="R21" s="15" t="s">
        <v>1</v>
      </c>
      <c r="S21" s="15" t="s">
        <v>1</v>
      </c>
      <c r="T21" s="15" t="s">
        <v>1</v>
      </c>
      <c r="U21" s="15" t="s">
        <v>1</v>
      </c>
      <c r="V21" s="15" t="s">
        <v>1</v>
      </c>
      <c r="W21" s="15" t="s">
        <v>1</v>
      </c>
      <c r="X21" s="15" t="s">
        <v>1</v>
      </c>
      <c r="Y21" s="15" t="s">
        <v>1</v>
      </c>
      <c r="Z21" s="15" t="s">
        <v>1</v>
      </c>
      <c r="AA21" s="15" t="s">
        <v>1</v>
      </c>
      <c r="AB21" s="15" t="s">
        <v>1</v>
      </c>
    </row>
    <row r="22" spans="1:28" ht="15" customHeight="1">
      <c r="B22" s="571" t="s">
        <v>112</v>
      </c>
      <c r="C22" s="571"/>
      <c r="D22" s="571"/>
      <c r="E22" s="571"/>
      <c r="F22" s="571"/>
      <c r="G22" s="571"/>
      <c r="H22" s="571"/>
      <c r="I22" s="571"/>
      <c r="J22" s="571"/>
      <c r="K22" s="571"/>
      <c r="L22" s="571"/>
      <c r="M22" s="571"/>
      <c r="N22" s="571"/>
      <c r="O22" s="571"/>
      <c r="P22" s="571"/>
      <c r="Q22" s="571"/>
      <c r="R22" s="571"/>
      <c r="S22" s="571"/>
      <c r="T22" s="571"/>
      <c r="U22" s="571"/>
      <c r="V22" s="15" t="s">
        <v>1</v>
      </c>
      <c r="W22" s="15" t="s">
        <v>1</v>
      </c>
      <c r="X22" s="15" t="s">
        <v>1</v>
      </c>
      <c r="Y22" s="15" t="s">
        <v>1</v>
      </c>
      <c r="Z22" s="15" t="s">
        <v>1</v>
      </c>
      <c r="AA22" s="15" t="s">
        <v>1</v>
      </c>
      <c r="AB22" s="15" t="s">
        <v>1</v>
      </c>
    </row>
    <row r="23" spans="1:28" ht="15" customHeight="1">
      <c r="B23" s="15" t="s">
        <v>1</v>
      </c>
      <c r="C23" s="15" t="s">
        <v>1</v>
      </c>
      <c r="D23" s="15" t="s">
        <v>1</v>
      </c>
      <c r="E23" s="15" t="s">
        <v>1</v>
      </c>
      <c r="F23" s="15" t="s">
        <v>1</v>
      </c>
      <c r="G23" s="15" t="s">
        <v>1</v>
      </c>
      <c r="H23" s="15" t="s">
        <v>1</v>
      </c>
      <c r="I23" s="15" t="s">
        <v>1</v>
      </c>
      <c r="J23" s="15" t="s">
        <v>1</v>
      </c>
      <c r="K23" s="15" t="s">
        <v>1</v>
      </c>
      <c r="L23" s="15" t="s">
        <v>1</v>
      </c>
      <c r="M23" s="15" t="s">
        <v>1</v>
      </c>
      <c r="N23" s="15" t="s">
        <v>1</v>
      </c>
      <c r="O23" s="15" t="s">
        <v>1</v>
      </c>
      <c r="P23" s="15" t="s">
        <v>1</v>
      </c>
      <c r="Q23" s="15" t="s">
        <v>1</v>
      </c>
      <c r="R23" s="15" t="s">
        <v>1</v>
      </c>
      <c r="S23" s="15" t="s">
        <v>1</v>
      </c>
      <c r="T23" s="15" t="s">
        <v>1</v>
      </c>
      <c r="U23" s="15" t="s">
        <v>1</v>
      </c>
      <c r="V23" s="15" t="s">
        <v>1</v>
      </c>
      <c r="W23" s="15" t="s">
        <v>1</v>
      </c>
      <c r="X23" s="15" t="s">
        <v>1</v>
      </c>
      <c r="Y23" s="15" t="s">
        <v>1</v>
      </c>
      <c r="Z23" s="15" t="s">
        <v>1</v>
      </c>
      <c r="AA23" s="15" t="s">
        <v>1</v>
      </c>
      <c r="AB23" s="15" t="s">
        <v>1</v>
      </c>
    </row>
    <row r="24" spans="1:28" ht="15" customHeight="1">
      <c r="B24" s="23" t="s">
        <v>67</v>
      </c>
      <c r="C24" s="23"/>
      <c r="D24" s="23"/>
      <c r="E24" s="23"/>
      <c r="F24" s="23"/>
      <c r="G24" s="23"/>
      <c r="H24" s="23"/>
      <c r="I24" s="23"/>
      <c r="J24" s="23"/>
      <c r="K24" s="571" t="s">
        <v>68</v>
      </c>
      <c r="L24" s="571"/>
      <c r="M24" s="23"/>
      <c r="N24" s="23"/>
      <c r="O24" s="23"/>
      <c r="P24" s="23"/>
      <c r="Q24" s="23"/>
      <c r="T24" s="15" t="s">
        <v>1</v>
      </c>
      <c r="U24" s="15" t="s">
        <v>1</v>
      </c>
      <c r="V24" s="15" t="s">
        <v>1</v>
      </c>
      <c r="W24" s="15" t="s">
        <v>1</v>
      </c>
      <c r="X24" s="15" t="s">
        <v>1</v>
      </c>
      <c r="Y24" s="15" t="s">
        <v>1</v>
      </c>
      <c r="Z24" s="15" t="s">
        <v>1</v>
      </c>
      <c r="AA24" s="15" t="s">
        <v>1</v>
      </c>
      <c r="AB24" s="15" t="s">
        <v>1</v>
      </c>
    </row>
    <row r="25" spans="1:28" ht="15" customHeight="1">
      <c r="B25" s="15" t="s">
        <v>1</v>
      </c>
      <c r="C25" s="15" t="s">
        <v>1</v>
      </c>
      <c r="D25" s="15" t="s">
        <v>1</v>
      </c>
      <c r="E25" s="15" t="s">
        <v>1</v>
      </c>
      <c r="F25" s="15" t="s">
        <v>1</v>
      </c>
      <c r="G25" s="15" t="s">
        <v>1</v>
      </c>
      <c r="H25" s="15" t="s">
        <v>1</v>
      </c>
      <c r="I25" s="15" t="s">
        <v>1</v>
      </c>
      <c r="J25" s="15" t="s">
        <v>1</v>
      </c>
      <c r="K25" s="15" t="s">
        <v>1</v>
      </c>
      <c r="L25" s="15" t="s">
        <v>1</v>
      </c>
      <c r="M25" s="15" t="s">
        <v>1</v>
      </c>
      <c r="N25" s="15" t="s">
        <v>1</v>
      </c>
      <c r="O25" s="15" t="s">
        <v>1</v>
      </c>
      <c r="P25" s="15" t="s">
        <v>1</v>
      </c>
      <c r="Q25" s="15" t="s">
        <v>1</v>
      </c>
      <c r="T25" s="15" t="s">
        <v>1</v>
      </c>
      <c r="U25" s="15" t="s">
        <v>1</v>
      </c>
      <c r="V25" s="15" t="s">
        <v>1</v>
      </c>
      <c r="W25" s="15" t="s">
        <v>1</v>
      </c>
      <c r="X25" s="15" t="s">
        <v>1</v>
      </c>
      <c r="Y25" s="15" t="s">
        <v>1</v>
      </c>
      <c r="Z25" s="15" t="s">
        <v>1</v>
      </c>
      <c r="AA25" s="15" t="s">
        <v>1</v>
      </c>
      <c r="AB25" s="15" t="s">
        <v>1</v>
      </c>
    </row>
    <row r="26" spans="1:28" ht="15" customHeight="1">
      <c r="B26" s="23" t="s">
        <v>69</v>
      </c>
      <c r="C26" s="23"/>
      <c r="D26" s="23"/>
      <c r="E26" s="23"/>
      <c r="F26" s="23"/>
      <c r="G26" s="23"/>
      <c r="H26" s="23"/>
      <c r="I26" s="23"/>
      <c r="J26" s="23"/>
      <c r="K26" s="571" t="s">
        <v>68</v>
      </c>
      <c r="L26" s="571"/>
      <c r="M26" s="23"/>
      <c r="N26" s="23"/>
      <c r="O26" s="23"/>
      <c r="P26" s="23"/>
      <c r="Q26" s="23"/>
      <c r="T26" s="15" t="s">
        <v>1</v>
      </c>
      <c r="U26" s="15" t="s">
        <v>1</v>
      </c>
      <c r="V26" s="15" t="s">
        <v>1</v>
      </c>
      <c r="W26" s="15" t="s">
        <v>1</v>
      </c>
      <c r="X26" s="15" t="s">
        <v>1</v>
      </c>
      <c r="Y26" s="15" t="s">
        <v>1</v>
      </c>
      <c r="Z26" s="15" t="s">
        <v>1</v>
      </c>
      <c r="AA26" s="15" t="s">
        <v>1</v>
      </c>
      <c r="AB26" s="15" t="s">
        <v>1</v>
      </c>
    </row>
    <row r="27" spans="1:28" ht="15" customHeight="1">
      <c r="B27" s="15" t="s">
        <v>1</v>
      </c>
      <c r="C27" s="15" t="s">
        <v>1</v>
      </c>
      <c r="D27" s="15" t="s">
        <v>1</v>
      </c>
      <c r="E27" s="15" t="s">
        <v>1</v>
      </c>
      <c r="F27" s="15" t="s">
        <v>1</v>
      </c>
      <c r="G27" s="15" t="s">
        <v>1</v>
      </c>
      <c r="H27" s="15" t="s">
        <v>1</v>
      </c>
      <c r="I27" s="15" t="s">
        <v>1</v>
      </c>
      <c r="J27" s="15" t="s">
        <v>1</v>
      </c>
      <c r="K27" s="15" t="s">
        <v>1</v>
      </c>
      <c r="L27" s="15" t="s">
        <v>1</v>
      </c>
      <c r="M27" s="15" t="s">
        <v>1</v>
      </c>
      <c r="N27" s="15" t="s">
        <v>1</v>
      </c>
      <c r="O27" s="15" t="s">
        <v>1</v>
      </c>
      <c r="P27" s="15" t="s">
        <v>1</v>
      </c>
      <c r="Q27" s="15" t="s">
        <v>1</v>
      </c>
      <c r="R27" s="15" t="s">
        <v>1</v>
      </c>
      <c r="S27" s="15" t="s">
        <v>1</v>
      </c>
      <c r="T27" s="15" t="s">
        <v>1</v>
      </c>
      <c r="U27" s="15" t="s">
        <v>1</v>
      </c>
      <c r="V27" s="15" t="s">
        <v>1</v>
      </c>
      <c r="W27" s="15" t="s">
        <v>1</v>
      </c>
      <c r="X27" s="15" t="s">
        <v>1</v>
      </c>
      <c r="Y27" s="15" t="s">
        <v>1</v>
      </c>
      <c r="Z27" s="15" t="s">
        <v>1</v>
      </c>
      <c r="AA27" s="15" t="s">
        <v>1</v>
      </c>
      <c r="AB27" s="15" t="s">
        <v>1</v>
      </c>
    </row>
    <row r="28" spans="1:28" ht="15" customHeight="1">
      <c r="B28" s="571" t="s">
        <v>70</v>
      </c>
      <c r="C28" s="571"/>
      <c r="D28" s="571"/>
      <c r="E28" s="571"/>
      <c r="F28" s="571"/>
      <c r="G28" s="571"/>
      <c r="H28" s="571"/>
      <c r="I28" s="571"/>
      <c r="J28" s="571"/>
      <c r="K28" s="571"/>
      <c r="L28" s="571"/>
      <c r="M28" s="571"/>
      <c r="N28" s="571"/>
      <c r="O28" s="571"/>
      <c r="P28" s="571"/>
      <c r="Q28" s="571"/>
      <c r="R28" s="571"/>
      <c r="S28" s="571"/>
      <c r="T28" s="15" t="s">
        <v>1</v>
      </c>
      <c r="U28" s="15" t="s">
        <v>1</v>
      </c>
      <c r="V28" s="15" t="s">
        <v>1</v>
      </c>
      <c r="W28" s="15" t="s">
        <v>1</v>
      </c>
      <c r="X28" s="15" t="s">
        <v>1</v>
      </c>
      <c r="Y28" s="15" t="s">
        <v>1</v>
      </c>
      <c r="Z28" s="15" t="s">
        <v>1</v>
      </c>
      <c r="AA28" s="15" t="s">
        <v>1</v>
      </c>
      <c r="AB28" s="15" t="s">
        <v>1</v>
      </c>
    </row>
  </sheetData>
  <mergeCells count="43">
    <mergeCell ref="B10:AB10"/>
    <mergeCell ref="B1:M1"/>
    <mergeCell ref="N1:O1"/>
    <mergeCell ref="P1:Q1"/>
    <mergeCell ref="B2:N2"/>
    <mergeCell ref="B3:N3"/>
    <mergeCell ref="B4:N4"/>
    <mergeCell ref="B5:N5"/>
    <mergeCell ref="B6:N6"/>
    <mergeCell ref="B7:N7"/>
    <mergeCell ref="B8:U8"/>
    <mergeCell ref="B9:L9"/>
    <mergeCell ref="B11:AB11"/>
    <mergeCell ref="B12:AB12"/>
    <mergeCell ref="B13:AB13"/>
    <mergeCell ref="B14:B16"/>
    <mergeCell ref="C14:F14"/>
    <mergeCell ref="G14:K14"/>
    <mergeCell ref="L14:L16"/>
    <mergeCell ref="M14:M16"/>
    <mergeCell ref="N14:N16"/>
    <mergeCell ref="O14:O16"/>
    <mergeCell ref="Y15:Z15"/>
    <mergeCell ref="P14:P16"/>
    <mergeCell ref="Q14:AB14"/>
    <mergeCell ref="C15:C16"/>
    <mergeCell ref="D15:D16"/>
    <mergeCell ref="E15:E16"/>
    <mergeCell ref="F15:F16"/>
    <mergeCell ref="G15:G16"/>
    <mergeCell ref="H15:H16"/>
    <mergeCell ref="I15:I16"/>
    <mergeCell ref="J15:J16"/>
    <mergeCell ref="K15:K16"/>
    <mergeCell ref="Q15:R15"/>
    <mergeCell ref="S15:T15"/>
    <mergeCell ref="U15:V15"/>
    <mergeCell ref="W15:X15"/>
    <mergeCell ref="B20:U20"/>
    <mergeCell ref="B22:U22"/>
    <mergeCell ref="K24:L24"/>
    <mergeCell ref="K26:L26"/>
    <mergeCell ref="B28:S28"/>
  </mergeCells>
  <pageMargins left="0.70866141732283472" right="0.27559055118110237" top="0.74803149606299213" bottom="0.74803149606299213" header="0.31496062992125984" footer="0.31496062992125984"/>
  <pageSetup paperSize="9"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topLeftCell="C1" workbookViewId="0">
      <selection activeCell="B22" sqref="B22:U22"/>
    </sheetView>
  </sheetViews>
  <sheetFormatPr defaultRowHeight="15" customHeight="1"/>
  <cols>
    <col min="1" max="1" width="3.28515625" style="2" hidden="1" customWidth="1"/>
    <col min="2" max="2" width="3.5703125" style="2" hidden="1" customWidth="1"/>
    <col min="3" max="3" width="4.28515625" style="2" customWidth="1"/>
    <col min="4" max="4" width="35.42578125" style="2" customWidth="1"/>
    <col min="5" max="5" width="3.5703125" style="2" hidden="1" customWidth="1"/>
    <col min="6" max="6" width="3.42578125" style="2" customWidth="1"/>
    <col min="7" max="7" width="35.42578125" style="2" customWidth="1"/>
    <col min="8" max="8" width="11.140625" style="2" customWidth="1"/>
    <col min="9" max="19" width="9.85546875" style="2" customWidth="1"/>
    <col min="20" max="20" width="10.42578125" style="2" customWidth="1"/>
    <col min="21" max="23" width="3.28515625" style="2" hidden="1" customWidth="1"/>
    <col min="24" max="16384" width="9.140625" style="2"/>
  </cols>
  <sheetData>
    <row r="1" spans="1:23" ht="15" customHeight="1">
      <c r="A1" s="15" t="s">
        <v>1</v>
      </c>
      <c r="C1" s="601" t="s">
        <v>0</v>
      </c>
      <c r="D1" s="601"/>
      <c r="E1" s="601"/>
      <c r="F1" s="601"/>
      <c r="G1" s="601"/>
      <c r="H1" s="3" t="s">
        <v>1</v>
      </c>
      <c r="I1" s="3" t="s">
        <v>1</v>
      </c>
      <c r="J1" s="3" t="s">
        <v>1</v>
      </c>
      <c r="K1" s="3" t="s">
        <v>1</v>
      </c>
      <c r="L1" s="15" t="s">
        <v>1</v>
      </c>
      <c r="M1" s="15" t="s">
        <v>1</v>
      </c>
      <c r="N1" s="15" t="s">
        <v>1</v>
      </c>
      <c r="O1" s="15" t="s">
        <v>1</v>
      </c>
      <c r="P1" s="15" t="s">
        <v>1</v>
      </c>
      <c r="Q1" s="15" t="s">
        <v>1</v>
      </c>
      <c r="R1" s="15" t="s">
        <v>1</v>
      </c>
      <c r="S1" s="15" t="s">
        <v>1</v>
      </c>
      <c r="T1" s="15" t="s">
        <v>1</v>
      </c>
      <c r="U1" s="15"/>
      <c r="V1" s="15"/>
      <c r="W1" s="15"/>
    </row>
    <row r="2" spans="1:23" ht="15" customHeight="1">
      <c r="A2" s="15" t="s">
        <v>1</v>
      </c>
      <c r="C2" s="601" t="s">
        <v>3</v>
      </c>
      <c r="D2" s="601"/>
      <c r="E2" s="601"/>
      <c r="F2" s="601"/>
      <c r="G2" s="601"/>
      <c r="H2" s="3" t="s">
        <v>1</v>
      </c>
      <c r="I2" s="3" t="s">
        <v>1</v>
      </c>
      <c r="J2" s="15" t="s">
        <v>1</v>
      </c>
      <c r="K2" s="15" t="s">
        <v>1</v>
      </c>
      <c r="L2" s="15" t="s">
        <v>1</v>
      </c>
      <c r="M2" s="15" t="s">
        <v>1</v>
      </c>
      <c r="N2" s="15" t="s">
        <v>1</v>
      </c>
      <c r="O2" s="15" t="s">
        <v>1</v>
      </c>
      <c r="P2" s="15" t="s">
        <v>1</v>
      </c>
      <c r="Q2" s="15" t="s">
        <v>1</v>
      </c>
      <c r="R2" s="15" t="s">
        <v>1</v>
      </c>
      <c r="S2" s="15" t="s">
        <v>1</v>
      </c>
      <c r="T2" s="15" t="s">
        <v>1</v>
      </c>
      <c r="U2" s="15"/>
      <c r="V2" s="15"/>
      <c r="W2" s="15"/>
    </row>
    <row r="3" spans="1:23" ht="15" customHeight="1">
      <c r="A3" s="15" t="s">
        <v>1</v>
      </c>
      <c r="C3" s="601" t="s">
        <v>5</v>
      </c>
      <c r="D3" s="601"/>
      <c r="E3" s="601"/>
      <c r="F3" s="601"/>
      <c r="G3" s="601"/>
      <c r="H3" s="3" t="s">
        <v>1</v>
      </c>
      <c r="I3" s="3" t="s">
        <v>1</v>
      </c>
      <c r="J3" s="15" t="s">
        <v>1</v>
      </c>
      <c r="K3" s="15" t="s">
        <v>1</v>
      </c>
      <c r="L3" s="15" t="s">
        <v>1</v>
      </c>
      <c r="M3" s="15" t="s">
        <v>1</v>
      </c>
      <c r="N3" s="15" t="s">
        <v>1</v>
      </c>
      <c r="O3" s="15" t="s">
        <v>1</v>
      </c>
      <c r="P3" s="15" t="s">
        <v>1</v>
      </c>
      <c r="Q3" s="15" t="s">
        <v>1</v>
      </c>
      <c r="R3" s="15" t="s">
        <v>1</v>
      </c>
      <c r="S3" s="15" t="s">
        <v>1</v>
      </c>
      <c r="T3" s="15" t="s">
        <v>1</v>
      </c>
      <c r="U3" s="15"/>
      <c r="V3" s="15"/>
      <c r="W3" s="15"/>
    </row>
    <row r="4" spans="1:23" ht="15" customHeight="1">
      <c r="A4" s="15" t="s">
        <v>1</v>
      </c>
      <c r="C4" s="601" t="s">
        <v>7</v>
      </c>
      <c r="D4" s="601"/>
      <c r="E4" s="601"/>
      <c r="F4" s="601"/>
      <c r="G4" s="601"/>
      <c r="H4" s="3" t="s">
        <v>1</v>
      </c>
      <c r="I4" s="3" t="s">
        <v>1</v>
      </c>
      <c r="J4" s="15" t="s">
        <v>1</v>
      </c>
      <c r="K4" s="15" t="s">
        <v>1</v>
      </c>
      <c r="L4" s="15" t="s">
        <v>1</v>
      </c>
      <c r="M4" s="15" t="s">
        <v>1</v>
      </c>
      <c r="N4" s="15" t="s">
        <v>1</v>
      </c>
      <c r="O4" s="15" t="s">
        <v>1</v>
      </c>
      <c r="P4" s="15" t="s">
        <v>1</v>
      </c>
      <c r="Q4" s="15" t="s">
        <v>1</v>
      </c>
      <c r="R4" s="15" t="s">
        <v>1</v>
      </c>
      <c r="S4" s="15" t="s">
        <v>1</v>
      </c>
      <c r="T4" s="15" t="s">
        <v>1</v>
      </c>
      <c r="U4" s="15"/>
      <c r="V4" s="15"/>
      <c r="W4" s="15"/>
    </row>
    <row r="5" spans="1:23" ht="15" customHeight="1">
      <c r="A5" s="15" t="s">
        <v>1</v>
      </c>
      <c r="C5" s="601" t="s">
        <v>9</v>
      </c>
      <c r="D5" s="601"/>
      <c r="E5" s="601"/>
      <c r="F5" s="601"/>
      <c r="G5" s="601"/>
      <c r="H5" s="3" t="s">
        <v>1</v>
      </c>
      <c r="I5" s="3" t="s">
        <v>1</v>
      </c>
      <c r="J5" s="15" t="s">
        <v>1</v>
      </c>
      <c r="K5" s="15" t="s">
        <v>1</v>
      </c>
      <c r="L5" s="15" t="s">
        <v>1</v>
      </c>
      <c r="M5" s="15" t="s">
        <v>1</v>
      </c>
      <c r="N5" s="15" t="s">
        <v>1</v>
      </c>
      <c r="O5" s="15" t="s">
        <v>1</v>
      </c>
      <c r="P5" s="15" t="s">
        <v>1</v>
      </c>
      <c r="Q5" s="15" t="s">
        <v>1</v>
      </c>
      <c r="R5" s="15" t="s">
        <v>1</v>
      </c>
      <c r="S5" s="15" t="s">
        <v>1</v>
      </c>
      <c r="T5" s="15" t="s">
        <v>1</v>
      </c>
      <c r="U5" s="15"/>
      <c r="V5" s="15"/>
      <c r="W5" s="15"/>
    </row>
    <row r="6" spans="1:23" ht="15" customHeight="1">
      <c r="A6" s="15" t="s">
        <v>1</v>
      </c>
      <c r="C6" s="601" t="s">
        <v>11</v>
      </c>
      <c r="D6" s="601"/>
      <c r="E6" s="601"/>
      <c r="F6" s="601"/>
      <c r="G6" s="601"/>
      <c r="H6" s="3" t="s">
        <v>1</v>
      </c>
      <c r="I6" s="3" t="s">
        <v>1</v>
      </c>
      <c r="J6" s="15" t="s">
        <v>1</v>
      </c>
      <c r="K6" s="15" t="s">
        <v>1</v>
      </c>
      <c r="L6" s="15" t="s">
        <v>1</v>
      </c>
      <c r="M6" s="15" t="s">
        <v>1</v>
      </c>
      <c r="N6" s="15" t="s">
        <v>1</v>
      </c>
      <c r="O6" s="15" t="s">
        <v>1</v>
      </c>
      <c r="P6" s="15" t="s">
        <v>1</v>
      </c>
      <c r="Q6" s="15" t="s">
        <v>1</v>
      </c>
      <c r="R6" s="15" t="s">
        <v>1</v>
      </c>
      <c r="S6" s="15" t="s">
        <v>1</v>
      </c>
      <c r="T6" s="15" t="s">
        <v>1</v>
      </c>
      <c r="U6" s="15"/>
      <c r="V6" s="15"/>
      <c r="W6" s="15"/>
    </row>
    <row r="7" spans="1:23" ht="15" customHeight="1">
      <c r="A7" s="15" t="s">
        <v>1</v>
      </c>
      <c r="C7" s="601" t="s">
        <v>13</v>
      </c>
      <c r="D7" s="601"/>
      <c r="E7" s="601"/>
      <c r="F7" s="601"/>
      <c r="G7" s="601"/>
      <c r="H7" s="3" t="s">
        <v>1</v>
      </c>
      <c r="I7" s="3" t="s">
        <v>1</v>
      </c>
      <c r="J7" s="15" t="s">
        <v>1</v>
      </c>
      <c r="K7" s="15" t="s">
        <v>1</v>
      </c>
      <c r="L7" s="15" t="s">
        <v>1</v>
      </c>
      <c r="M7" s="15" t="s">
        <v>1</v>
      </c>
      <c r="N7" s="15" t="s">
        <v>1</v>
      </c>
      <c r="O7" s="15" t="s">
        <v>1</v>
      </c>
      <c r="P7" s="15" t="s">
        <v>1</v>
      </c>
      <c r="Q7" s="15" t="s">
        <v>1</v>
      </c>
      <c r="R7" s="15" t="s">
        <v>1</v>
      </c>
      <c r="S7" s="15" t="s">
        <v>1</v>
      </c>
      <c r="T7" s="15" t="s">
        <v>1</v>
      </c>
      <c r="U7" s="15"/>
      <c r="V7" s="15"/>
      <c r="W7" s="15"/>
    </row>
    <row r="8" spans="1:23" ht="15" customHeight="1">
      <c r="A8" s="15" t="s">
        <v>1</v>
      </c>
      <c r="C8" s="15" t="s">
        <v>1</v>
      </c>
      <c r="D8" s="15" t="s">
        <v>1</v>
      </c>
      <c r="E8" s="15"/>
      <c r="F8" s="15" t="s">
        <v>1</v>
      </c>
      <c r="G8" s="15" t="s">
        <v>1</v>
      </c>
      <c r="H8" s="15" t="s">
        <v>1</v>
      </c>
      <c r="I8" s="15" t="s">
        <v>1</v>
      </c>
      <c r="J8" s="15" t="s">
        <v>1</v>
      </c>
      <c r="K8" s="15" t="s">
        <v>1</v>
      </c>
      <c r="L8" s="15" t="s">
        <v>1</v>
      </c>
      <c r="M8" s="15" t="s">
        <v>1</v>
      </c>
      <c r="N8" s="15" t="s">
        <v>1</v>
      </c>
      <c r="O8" s="15" t="s">
        <v>1</v>
      </c>
      <c r="P8" s="15" t="s">
        <v>1</v>
      </c>
      <c r="Q8" s="15" t="s">
        <v>1</v>
      </c>
      <c r="R8" s="15" t="s">
        <v>1</v>
      </c>
      <c r="S8" s="15" t="s">
        <v>1</v>
      </c>
      <c r="T8" s="15" t="s">
        <v>1</v>
      </c>
      <c r="U8" s="15"/>
      <c r="V8" s="15"/>
      <c r="W8" s="15"/>
    </row>
    <row r="9" spans="1:23" ht="18.75" customHeight="1">
      <c r="A9" s="15" t="s">
        <v>1</v>
      </c>
      <c r="C9" s="604" t="s">
        <v>113</v>
      </c>
      <c r="D9" s="604"/>
      <c r="E9" s="604"/>
      <c r="F9" s="604"/>
      <c r="G9" s="604"/>
      <c r="H9" s="604"/>
      <c r="I9" s="604"/>
      <c r="J9" s="604"/>
      <c r="K9" s="604"/>
      <c r="L9" s="604"/>
      <c r="M9" s="604"/>
      <c r="N9" s="604"/>
      <c r="O9" s="604"/>
      <c r="P9" s="604"/>
      <c r="Q9" s="604"/>
      <c r="R9" s="604"/>
      <c r="S9" s="604"/>
      <c r="T9" s="604"/>
      <c r="U9" s="15"/>
      <c r="V9" s="15"/>
      <c r="W9" s="15"/>
    </row>
    <row r="10" spans="1:23" ht="15.75" customHeight="1">
      <c r="A10" s="15" t="s">
        <v>1</v>
      </c>
      <c r="C10" s="4" t="s">
        <v>1</v>
      </c>
      <c r="D10" s="4" t="s">
        <v>1</v>
      </c>
      <c r="E10" s="4"/>
      <c r="F10" s="4" t="s">
        <v>1</v>
      </c>
      <c r="G10" s="4" t="s">
        <v>1</v>
      </c>
      <c r="H10" s="15" t="s">
        <v>1</v>
      </c>
      <c r="I10" s="15" t="s">
        <v>1</v>
      </c>
      <c r="J10" s="15" t="s">
        <v>1</v>
      </c>
      <c r="K10" s="15" t="s">
        <v>1</v>
      </c>
      <c r="L10" s="15" t="s">
        <v>1</v>
      </c>
      <c r="M10" s="15" t="s">
        <v>1</v>
      </c>
      <c r="N10" s="15" t="s">
        <v>1</v>
      </c>
      <c r="O10" s="15" t="s">
        <v>1</v>
      </c>
      <c r="P10" s="15" t="s">
        <v>1</v>
      </c>
      <c r="Q10" s="15" t="s">
        <v>1</v>
      </c>
      <c r="R10" s="15" t="s">
        <v>1</v>
      </c>
      <c r="S10" s="15" t="s">
        <v>1</v>
      </c>
      <c r="T10" s="4" t="s">
        <v>114</v>
      </c>
      <c r="U10" s="15"/>
      <c r="V10" s="15"/>
      <c r="W10" s="15"/>
    </row>
    <row r="11" spans="1:23" ht="15.75" customHeight="1">
      <c r="A11" s="15" t="s">
        <v>1</v>
      </c>
      <c r="C11" s="601" t="s">
        <v>18</v>
      </c>
      <c r="D11" s="601"/>
      <c r="E11" s="601"/>
      <c r="F11" s="601"/>
      <c r="G11" s="601"/>
      <c r="H11" s="601"/>
      <c r="I11" s="601"/>
      <c r="J11" s="601"/>
      <c r="K11" s="601"/>
      <c r="L11" s="601"/>
      <c r="M11" s="601"/>
      <c r="N11" s="601"/>
      <c r="O11" s="601"/>
      <c r="P11" s="601"/>
      <c r="Q11" s="601"/>
      <c r="R11" s="601"/>
      <c r="S11" s="601"/>
      <c r="T11" s="15" t="s">
        <v>1</v>
      </c>
      <c r="U11" s="15"/>
      <c r="V11" s="15"/>
      <c r="W11" s="15"/>
    </row>
    <row r="12" spans="1:23" ht="15.75" customHeight="1">
      <c r="A12" s="15" t="s">
        <v>1</v>
      </c>
      <c r="C12" s="601" t="str">
        <f>ОС!A12</f>
        <v>Наименование организации : АО "НИИ "ГИДРОПРИБОР"</v>
      </c>
      <c r="D12" s="601"/>
      <c r="E12" s="601"/>
      <c r="F12" s="601"/>
      <c r="G12" s="601"/>
      <c r="H12" s="601"/>
      <c r="I12" s="601"/>
      <c r="J12" s="601"/>
      <c r="K12" s="601"/>
      <c r="L12" s="601"/>
      <c r="M12" s="601"/>
      <c r="N12" s="601"/>
      <c r="O12" s="601"/>
      <c r="P12" s="601"/>
      <c r="Q12" s="601"/>
      <c r="R12" s="601"/>
      <c r="S12" s="601"/>
      <c r="T12" s="15" t="s">
        <v>1</v>
      </c>
      <c r="U12" s="15"/>
      <c r="V12" s="15"/>
      <c r="W12" s="15"/>
    </row>
    <row r="13" spans="1:23" ht="15.75" customHeight="1">
      <c r="A13" s="15" t="s">
        <v>1</v>
      </c>
      <c r="B13" s="3"/>
      <c r="C13" s="606" t="str">
        <f>ОС!A13</f>
        <v>Планируемый период: 2020 - 2024 годы. Версия: 1</v>
      </c>
      <c r="D13" s="606"/>
      <c r="E13" s="606"/>
      <c r="F13" s="606"/>
      <c r="G13" s="606"/>
      <c r="H13" s="606"/>
      <c r="I13" s="606"/>
      <c r="J13" s="606"/>
      <c r="K13" s="606"/>
      <c r="L13" s="606"/>
      <c r="M13" s="606"/>
      <c r="N13" s="606"/>
      <c r="O13" s="606"/>
      <c r="P13" s="606"/>
      <c r="Q13" s="606"/>
      <c r="R13" s="606"/>
      <c r="S13" s="606"/>
      <c r="T13" s="15" t="s">
        <v>1</v>
      </c>
      <c r="U13" s="15"/>
      <c r="V13" s="15"/>
      <c r="W13" s="15"/>
    </row>
    <row r="14" spans="1:23" ht="12" customHeight="1">
      <c r="A14" s="6" t="s">
        <v>1</v>
      </c>
      <c r="B14" s="658"/>
      <c r="C14" s="658" t="s">
        <v>21</v>
      </c>
      <c r="D14" s="658" t="s">
        <v>115</v>
      </c>
      <c r="E14" s="24"/>
      <c r="F14" s="665" t="s">
        <v>116</v>
      </c>
      <c r="G14" s="666"/>
      <c r="H14" s="658" t="s">
        <v>79</v>
      </c>
      <c r="I14" s="660" t="s">
        <v>117</v>
      </c>
      <c r="J14" s="663"/>
      <c r="K14" s="663"/>
      <c r="L14" s="663"/>
      <c r="M14" s="663"/>
      <c r="N14" s="663"/>
      <c r="O14" s="663"/>
      <c r="P14" s="663"/>
      <c r="Q14" s="663"/>
      <c r="R14" s="663"/>
      <c r="S14" s="663"/>
      <c r="T14" s="661"/>
    </row>
    <row r="15" spans="1:23" ht="12" customHeight="1">
      <c r="A15" s="6" t="s">
        <v>1</v>
      </c>
      <c r="B15" s="662"/>
      <c r="C15" s="662"/>
      <c r="D15" s="662"/>
      <c r="E15" s="24"/>
      <c r="F15" s="667"/>
      <c r="G15" s="668"/>
      <c r="H15" s="662"/>
      <c r="I15" s="660" t="s">
        <v>118</v>
      </c>
      <c r="J15" s="661"/>
      <c r="K15" s="660" t="s">
        <v>119</v>
      </c>
      <c r="L15" s="661"/>
      <c r="M15" s="660" t="s">
        <v>120</v>
      </c>
      <c r="N15" s="661"/>
      <c r="O15" s="660" t="s">
        <v>121</v>
      </c>
      <c r="P15" s="661"/>
      <c r="Q15" s="660" t="s">
        <v>122</v>
      </c>
      <c r="R15" s="661"/>
      <c r="S15" s="22" t="s">
        <v>123</v>
      </c>
      <c r="T15" s="22" t="s">
        <v>124</v>
      </c>
    </row>
    <row r="16" spans="1:23" ht="24" customHeight="1">
      <c r="A16" s="6" t="s">
        <v>1</v>
      </c>
      <c r="B16" s="659"/>
      <c r="C16" s="659"/>
      <c r="D16" s="659"/>
      <c r="E16" s="24"/>
      <c r="F16" s="669"/>
      <c r="G16" s="670"/>
      <c r="H16" s="659"/>
      <c r="I16" s="22" t="s">
        <v>93</v>
      </c>
      <c r="J16" s="22" t="s">
        <v>94</v>
      </c>
      <c r="K16" s="22" t="s">
        <v>93</v>
      </c>
      <c r="L16" s="22" t="s">
        <v>95</v>
      </c>
      <c r="M16" s="22" t="s">
        <v>93</v>
      </c>
      <c r="N16" s="22" t="s">
        <v>94</v>
      </c>
      <c r="O16" s="22" t="s">
        <v>93</v>
      </c>
      <c r="P16" s="22" t="s">
        <v>94</v>
      </c>
      <c r="Q16" s="22" t="s">
        <v>93</v>
      </c>
      <c r="R16" s="22" t="s">
        <v>94</v>
      </c>
      <c r="S16" s="22" t="s">
        <v>93</v>
      </c>
      <c r="T16" s="22" t="s">
        <v>93</v>
      </c>
    </row>
    <row r="17" spans="1:23" ht="15" customHeight="1">
      <c r="A17" s="6" t="s">
        <v>1</v>
      </c>
      <c r="B17" s="22"/>
      <c r="C17" s="22" t="s">
        <v>97</v>
      </c>
      <c r="D17" s="22" t="s">
        <v>98</v>
      </c>
      <c r="E17" s="24"/>
      <c r="F17" s="24" t="s">
        <v>1</v>
      </c>
      <c r="G17" s="22" t="s">
        <v>99</v>
      </c>
      <c r="H17" s="22" t="s">
        <v>100</v>
      </c>
      <c r="I17" s="22">
        <v>1</v>
      </c>
      <c r="J17" s="22">
        <v>2</v>
      </c>
      <c r="K17" s="22">
        <v>3</v>
      </c>
      <c r="L17" s="22">
        <v>4</v>
      </c>
      <c r="M17" s="22">
        <v>5</v>
      </c>
      <c r="N17" s="22">
        <v>6</v>
      </c>
      <c r="O17" s="22">
        <v>7</v>
      </c>
      <c r="P17" s="22">
        <v>8</v>
      </c>
      <c r="Q17" s="22">
        <v>9</v>
      </c>
      <c r="R17" s="22">
        <v>10</v>
      </c>
      <c r="S17" s="22">
        <v>11</v>
      </c>
      <c r="T17" s="22">
        <v>12</v>
      </c>
    </row>
    <row r="18" spans="1:23" ht="15" hidden="1" customHeight="1"/>
    <row r="19" spans="1:23" ht="15" hidden="1" customHeight="1"/>
    <row r="20" spans="1:23" ht="15" hidden="1" customHeight="1"/>
    <row r="21" spans="1:23" ht="15" customHeight="1">
      <c r="B21" s="15"/>
      <c r="C21" s="15" t="s">
        <v>1</v>
      </c>
      <c r="D21" s="15" t="s">
        <v>1</v>
      </c>
      <c r="E21" s="15"/>
      <c r="F21" s="15" t="s">
        <v>1</v>
      </c>
      <c r="G21" s="15" t="s">
        <v>1</v>
      </c>
      <c r="H21" s="15" t="s">
        <v>1</v>
      </c>
      <c r="I21" s="15" t="s">
        <v>1</v>
      </c>
      <c r="J21" s="15" t="s">
        <v>1</v>
      </c>
      <c r="K21" s="15" t="s">
        <v>1</v>
      </c>
      <c r="L21" s="15" t="s">
        <v>1</v>
      </c>
      <c r="M21" s="15" t="s">
        <v>1</v>
      </c>
      <c r="N21" s="15" t="s">
        <v>1</v>
      </c>
      <c r="O21" s="15" t="s">
        <v>1</v>
      </c>
      <c r="P21" s="15" t="s">
        <v>1</v>
      </c>
      <c r="Q21" s="15" t="s">
        <v>1</v>
      </c>
      <c r="R21" s="15" t="s">
        <v>1</v>
      </c>
      <c r="S21" s="15" t="s">
        <v>1</v>
      </c>
      <c r="T21" s="15" t="s">
        <v>1</v>
      </c>
      <c r="U21" s="15"/>
      <c r="V21" s="15"/>
      <c r="W21" s="15"/>
    </row>
    <row r="22" spans="1:23" ht="15" customHeight="1">
      <c r="C22" s="601" t="s">
        <v>67</v>
      </c>
      <c r="D22" s="601"/>
      <c r="E22" s="601"/>
      <c r="F22" s="601"/>
      <c r="G22" s="601"/>
      <c r="H22" s="601"/>
      <c r="I22" s="601"/>
      <c r="J22" s="601"/>
      <c r="K22" s="601" t="s">
        <v>68</v>
      </c>
      <c r="L22" s="601"/>
      <c r="M22" s="601"/>
      <c r="N22" s="15" t="s">
        <v>1</v>
      </c>
      <c r="O22" s="15" t="s">
        <v>1</v>
      </c>
      <c r="P22" s="15" t="s">
        <v>1</v>
      </c>
      <c r="Q22" s="15" t="s">
        <v>1</v>
      </c>
      <c r="R22" s="15" t="s">
        <v>1</v>
      </c>
      <c r="S22" s="15" t="s">
        <v>1</v>
      </c>
      <c r="T22" s="15" t="s">
        <v>1</v>
      </c>
      <c r="U22" s="15"/>
      <c r="V22" s="15"/>
      <c r="W22" s="15"/>
    </row>
    <row r="23" spans="1:23" ht="15" customHeight="1">
      <c r="C23" s="571" t="s">
        <v>1</v>
      </c>
      <c r="D23" s="571"/>
      <c r="E23" s="571"/>
      <c r="F23" s="571"/>
      <c r="G23" s="571"/>
      <c r="H23" s="571"/>
      <c r="I23" s="571"/>
      <c r="J23" s="571"/>
      <c r="K23" s="571" t="s">
        <v>1</v>
      </c>
      <c r="L23" s="571"/>
      <c r="M23" s="571"/>
      <c r="N23" s="15" t="s">
        <v>1</v>
      </c>
      <c r="O23" s="15" t="s">
        <v>1</v>
      </c>
      <c r="P23" s="15" t="s">
        <v>1</v>
      </c>
      <c r="Q23" s="15" t="s">
        <v>1</v>
      </c>
      <c r="R23" s="15" t="s">
        <v>1</v>
      </c>
      <c r="S23" s="15" t="s">
        <v>1</v>
      </c>
      <c r="T23" s="15" t="s">
        <v>1</v>
      </c>
      <c r="U23" s="15"/>
      <c r="V23" s="15"/>
      <c r="W23" s="15"/>
    </row>
    <row r="24" spans="1:23" ht="15" customHeight="1">
      <c r="C24" s="601" t="s">
        <v>69</v>
      </c>
      <c r="D24" s="601"/>
      <c r="E24" s="601"/>
      <c r="F24" s="601"/>
      <c r="G24" s="601"/>
      <c r="H24" s="601"/>
      <c r="I24" s="601"/>
      <c r="J24" s="601"/>
      <c r="K24" s="601" t="s">
        <v>68</v>
      </c>
      <c r="L24" s="601"/>
      <c r="M24" s="601"/>
      <c r="N24" s="15" t="s">
        <v>1</v>
      </c>
      <c r="O24" s="15" t="s">
        <v>1</v>
      </c>
      <c r="P24" s="15" t="s">
        <v>1</v>
      </c>
      <c r="Q24" s="15" t="s">
        <v>1</v>
      </c>
      <c r="R24" s="15" t="s">
        <v>1</v>
      </c>
      <c r="S24" s="15" t="s">
        <v>1</v>
      </c>
      <c r="T24" s="15" t="s">
        <v>1</v>
      </c>
      <c r="U24" s="15"/>
      <c r="V24" s="15"/>
      <c r="W24" s="15"/>
    </row>
    <row r="25" spans="1:23" ht="15" customHeight="1">
      <c r="C25" s="571" t="s">
        <v>1</v>
      </c>
      <c r="D25" s="571"/>
      <c r="E25" s="571"/>
      <c r="F25" s="571"/>
      <c r="G25" s="571"/>
      <c r="H25" s="571"/>
      <c r="I25" s="571"/>
      <c r="J25" s="571"/>
      <c r="K25" s="15" t="s">
        <v>1</v>
      </c>
      <c r="L25" s="15" t="s">
        <v>1</v>
      </c>
      <c r="M25" s="15" t="s">
        <v>1</v>
      </c>
      <c r="N25" s="15" t="s">
        <v>1</v>
      </c>
      <c r="O25" s="15" t="s">
        <v>1</v>
      </c>
      <c r="P25" s="15" t="s">
        <v>1</v>
      </c>
      <c r="Q25" s="15" t="s">
        <v>1</v>
      </c>
      <c r="R25" s="15" t="s">
        <v>1</v>
      </c>
      <c r="S25" s="15" t="s">
        <v>1</v>
      </c>
      <c r="T25" s="15" t="s">
        <v>1</v>
      </c>
      <c r="U25" s="15"/>
      <c r="V25" s="15"/>
      <c r="W25" s="15"/>
    </row>
    <row r="26" spans="1:23" ht="15" customHeight="1">
      <c r="C26" s="601" t="s">
        <v>70</v>
      </c>
      <c r="D26" s="601"/>
      <c r="E26" s="601"/>
      <c r="F26" s="601"/>
      <c r="G26" s="601"/>
      <c r="H26" s="601"/>
      <c r="I26" s="601"/>
      <c r="J26" s="601"/>
      <c r="K26" s="601"/>
      <c r="L26" s="601"/>
      <c r="M26" s="601"/>
      <c r="N26" s="15" t="s">
        <v>1</v>
      </c>
      <c r="O26" s="15" t="s">
        <v>1</v>
      </c>
      <c r="P26" s="15" t="s">
        <v>1</v>
      </c>
      <c r="Q26" s="15" t="s">
        <v>1</v>
      </c>
      <c r="R26" s="15" t="s">
        <v>1</v>
      </c>
      <c r="S26" s="15" t="s">
        <v>1</v>
      </c>
      <c r="T26" s="15" t="s">
        <v>1</v>
      </c>
      <c r="U26" s="15"/>
      <c r="V26" s="15"/>
      <c r="W26" s="15"/>
    </row>
  </sheetData>
  <mergeCells count="30">
    <mergeCell ref="C6:G6"/>
    <mergeCell ref="C1:G1"/>
    <mergeCell ref="C2:G2"/>
    <mergeCell ref="C3:G3"/>
    <mergeCell ref="C4:G4"/>
    <mergeCell ref="C5:G5"/>
    <mergeCell ref="B14:B16"/>
    <mergeCell ref="C14:C16"/>
    <mergeCell ref="D14:D16"/>
    <mergeCell ref="F14:G16"/>
    <mergeCell ref="H14:H16"/>
    <mergeCell ref="C7:G7"/>
    <mergeCell ref="C9:T9"/>
    <mergeCell ref="C11:S11"/>
    <mergeCell ref="C12:S12"/>
    <mergeCell ref="C13:S13"/>
    <mergeCell ref="I14:T14"/>
    <mergeCell ref="I15:J15"/>
    <mergeCell ref="K15:L15"/>
    <mergeCell ref="M15:N15"/>
    <mergeCell ref="O15:P15"/>
    <mergeCell ref="Q15:R15"/>
    <mergeCell ref="C25:J25"/>
    <mergeCell ref="C26:M26"/>
    <mergeCell ref="C22:J22"/>
    <mergeCell ref="K22:M22"/>
    <mergeCell ref="C23:J23"/>
    <mergeCell ref="K23:M23"/>
    <mergeCell ref="C24:J24"/>
    <mergeCell ref="K24:M24"/>
  </mergeCells>
  <pageMargins left="0.7" right="0.31" top="0.75" bottom="0.75" header="0.3" footer="0.3"/>
  <pageSetup paperSize="9"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B1" workbookViewId="0">
      <selection activeCell="B22" sqref="B22:U22"/>
    </sheetView>
  </sheetViews>
  <sheetFormatPr defaultRowHeight="15" customHeight="1"/>
  <cols>
    <col min="1" max="1" width="3.28515625" style="2" hidden="1" customWidth="1"/>
    <col min="2" max="2" width="6" style="2" customWidth="1"/>
    <col min="3" max="3" width="28.85546875" style="2" customWidth="1"/>
    <col min="4" max="4" width="15.140625" style="2" customWidth="1"/>
    <col min="5" max="9" width="9.28515625" style="2" customWidth="1"/>
    <col min="10" max="10" width="35.7109375" style="2" customWidth="1"/>
    <col min="11" max="16384" width="9.140625" style="2"/>
  </cols>
  <sheetData>
    <row r="1" spans="1:10" ht="15" customHeight="1">
      <c r="A1" s="15" t="s">
        <v>1</v>
      </c>
      <c r="B1" s="571" t="s">
        <v>0</v>
      </c>
      <c r="C1" s="571"/>
      <c r="D1" s="571"/>
      <c r="E1" s="571"/>
      <c r="F1" s="571"/>
      <c r="G1" s="571" t="s">
        <v>1</v>
      </c>
      <c r="H1" s="571"/>
      <c r="I1" s="15" t="s">
        <v>1</v>
      </c>
      <c r="J1" s="15" t="s">
        <v>1</v>
      </c>
    </row>
    <row r="2" spans="1:10" ht="15" customHeight="1">
      <c r="A2" s="15" t="s">
        <v>1</v>
      </c>
      <c r="B2" s="601" t="s">
        <v>3</v>
      </c>
      <c r="C2" s="601"/>
      <c r="D2" s="601"/>
      <c r="E2" s="601"/>
      <c r="F2" s="601"/>
      <c r="G2" s="15" t="s">
        <v>1</v>
      </c>
      <c r="H2" s="15" t="s">
        <v>1</v>
      </c>
      <c r="I2" s="15" t="s">
        <v>1</v>
      </c>
      <c r="J2" s="15" t="s">
        <v>1</v>
      </c>
    </row>
    <row r="3" spans="1:10" ht="15" customHeight="1">
      <c r="A3" s="15" t="s">
        <v>1</v>
      </c>
      <c r="B3" s="601" t="s">
        <v>5</v>
      </c>
      <c r="C3" s="601"/>
      <c r="D3" s="601"/>
      <c r="E3" s="601"/>
      <c r="F3" s="601"/>
      <c r="G3" s="15" t="s">
        <v>1</v>
      </c>
      <c r="H3" s="15" t="s">
        <v>1</v>
      </c>
      <c r="I3" s="15" t="s">
        <v>1</v>
      </c>
      <c r="J3" s="15" t="s">
        <v>1</v>
      </c>
    </row>
    <row r="4" spans="1:10" ht="15" customHeight="1">
      <c r="A4" s="15" t="s">
        <v>1</v>
      </c>
      <c r="B4" s="601" t="s">
        <v>7</v>
      </c>
      <c r="C4" s="601"/>
      <c r="D4" s="601"/>
      <c r="E4" s="601"/>
      <c r="F4" s="601"/>
      <c r="G4" s="15" t="s">
        <v>1</v>
      </c>
      <c r="H4" s="15" t="s">
        <v>1</v>
      </c>
      <c r="I4" s="15" t="s">
        <v>1</v>
      </c>
      <c r="J4" s="15" t="s">
        <v>1</v>
      </c>
    </row>
    <row r="5" spans="1:10" ht="15" customHeight="1">
      <c r="A5" s="15" t="s">
        <v>1</v>
      </c>
      <c r="B5" s="601" t="s">
        <v>9</v>
      </c>
      <c r="C5" s="601"/>
      <c r="D5" s="601"/>
      <c r="E5" s="601"/>
      <c r="F5" s="601"/>
      <c r="G5" s="15" t="s">
        <v>1</v>
      </c>
      <c r="H5" s="15" t="s">
        <v>1</v>
      </c>
      <c r="I5" s="15" t="s">
        <v>1</v>
      </c>
      <c r="J5" s="15" t="s">
        <v>1</v>
      </c>
    </row>
    <row r="6" spans="1:10" ht="15" customHeight="1">
      <c r="A6" s="15" t="s">
        <v>1</v>
      </c>
      <c r="B6" s="601" t="s">
        <v>11</v>
      </c>
      <c r="C6" s="601"/>
      <c r="D6" s="601"/>
      <c r="E6" s="601"/>
      <c r="F6" s="601"/>
      <c r="G6" s="15" t="s">
        <v>1</v>
      </c>
      <c r="H6" s="15" t="s">
        <v>1</v>
      </c>
      <c r="I6" s="15" t="s">
        <v>1</v>
      </c>
      <c r="J6" s="15" t="s">
        <v>1</v>
      </c>
    </row>
    <row r="7" spans="1:10" ht="15" customHeight="1">
      <c r="A7" s="15" t="s">
        <v>1</v>
      </c>
      <c r="B7" s="601" t="s">
        <v>13</v>
      </c>
      <c r="C7" s="601"/>
      <c r="D7" s="601"/>
      <c r="E7" s="601"/>
      <c r="F7" s="601"/>
      <c r="G7" s="15" t="s">
        <v>1</v>
      </c>
      <c r="H7" s="15" t="s">
        <v>1</v>
      </c>
      <c r="I7" s="15" t="s">
        <v>1</v>
      </c>
      <c r="J7" s="15" t="s">
        <v>1</v>
      </c>
    </row>
    <row r="8" spans="1:10" ht="15" customHeight="1">
      <c r="A8" s="15" t="s">
        <v>1</v>
      </c>
      <c r="B8" s="15" t="s">
        <v>1</v>
      </c>
      <c r="C8" s="15" t="s">
        <v>1</v>
      </c>
      <c r="D8" s="15" t="s">
        <v>1</v>
      </c>
      <c r="E8" s="15" t="s">
        <v>1</v>
      </c>
      <c r="F8" s="15" t="s">
        <v>1</v>
      </c>
      <c r="G8" s="15" t="s">
        <v>1</v>
      </c>
      <c r="H8" s="15" t="s">
        <v>1</v>
      </c>
      <c r="I8" s="15" t="s">
        <v>1</v>
      </c>
      <c r="J8" s="15" t="s">
        <v>1</v>
      </c>
    </row>
    <row r="9" spans="1:10" ht="18.75" customHeight="1">
      <c r="A9" s="15" t="s">
        <v>1</v>
      </c>
      <c r="B9" s="604" t="s">
        <v>125</v>
      </c>
      <c r="C9" s="604"/>
      <c r="D9" s="604"/>
      <c r="E9" s="604"/>
      <c r="F9" s="604"/>
      <c r="G9" s="604"/>
      <c r="H9" s="604"/>
      <c r="I9" s="604"/>
      <c r="J9" s="604"/>
    </row>
    <row r="10" spans="1:10" ht="15.75" customHeight="1">
      <c r="A10" s="15" t="s">
        <v>1</v>
      </c>
      <c r="B10" s="4" t="s">
        <v>1</v>
      </c>
      <c r="C10" s="4" t="s">
        <v>1</v>
      </c>
      <c r="D10" s="15" t="s">
        <v>1</v>
      </c>
      <c r="E10" s="15" t="s">
        <v>1</v>
      </c>
      <c r="F10" s="15" t="s">
        <v>1</v>
      </c>
      <c r="G10" s="15" t="s">
        <v>1</v>
      </c>
      <c r="H10" s="15" t="s">
        <v>1</v>
      </c>
      <c r="I10" s="15" t="s">
        <v>1</v>
      </c>
      <c r="J10" s="4" t="s">
        <v>126</v>
      </c>
    </row>
    <row r="11" spans="1:10" ht="15.75" customHeight="1">
      <c r="A11" s="15" t="s">
        <v>1</v>
      </c>
      <c r="B11" s="601" t="s">
        <v>18</v>
      </c>
      <c r="C11" s="601"/>
      <c r="D11" s="601"/>
      <c r="E11" s="601"/>
      <c r="F11" s="601"/>
      <c r="G11" s="601"/>
      <c r="H11" s="601"/>
      <c r="I11" s="601"/>
      <c r="J11" s="601"/>
    </row>
    <row r="12" spans="1:10" ht="15.75" customHeight="1">
      <c r="A12" s="15" t="s">
        <v>1</v>
      </c>
      <c r="B12" s="601" t="str">
        <f>ОС!A12</f>
        <v>Наименование организации : АО "НИИ "ГИДРОПРИБОР"</v>
      </c>
      <c r="C12" s="601"/>
      <c r="D12" s="601"/>
      <c r="E12" s="601"/>
      <c r="F12" s="601"/>
      <c r="G12" s="601"/>
      <c r="H12" s="601"/>
      <c r="I12" s="601"/>
      <c r="J12" s="601"/>
    </row>
    <row r="13" spans="1:10" ht="15.75" customHeight="1">
      <c r="A13" s="15" t="s">
        <v>1</v>
      </c>
      <c r="B13" s="601" t="str">
        <f>ОС!A13</f>
        <v>Планируемый период: 2020 - 2024 годы. Версия: 1</v>
      </c>
      <c r="C13" s="601"/>
      <c r="D13" s="601"/>
      <c r="E13" s="601"/>
      <c r="F13" s="601"/>
      <c r="G13" s="601"/>
      <c r="H13" s="601"/>
      <c r="I13" s="601"/>
      <c r="J13" s="601"/>
    </row>
    <row r="14" spans="1:10" ht="56.25" customHeight="1">
      <c r="A14" s="6" t="s">
        <v>1</v>
      </c>
      <c r="B14" s="658" t="s">
        <v>127</v>
      </c>
      <c r="C14" s="658" t="s">
        <v>128</v>
      </c>
      <c r="D14" s="658" t="s">
        <v>129</v>
      </c>
      <c r="E14" s="660" t="s">
        <v>130</v>
      </c>
      <c r="F14" s="663"/>
      <c r="G14" s="663"/>
      <c r="H14" s="663"/>
      <c r="I14" s="661"/>
      <c r="J14" s="658" t="s">
        <v>131</v>
      </c>
    </row>
    <row r="15" spans="1:10" ht="18.75" customHeight="1">
      <c r="A15" s="6" t="s">
        <v>1</v>
      </c>
      <c r="B15" s="659"/>
      <c r="C15" s="659"/>
      <c r="D15" s="659"/>
      <c r="E15" s="22" t="s">
        <v>92</v>
      </c>
      <c r="F15" s="22" t="s">
        <v>92</v>
      </c>
      <c r="G15" s="22" t="s">
        <v>92</v>
      </c>
      <c r="H15" s="22" t="s">
        <v>92</v>
      </c>
      <c r="I15" s="22" t="s">
        <v>92</v>
      </c>
      <c r="J15" s="659"/>
    </row>
    <row r="16" spans="1:10" ht="15" customHeight="1">
      <c r="A16" s="6" t="s">
        <v>1</v>
      </c>
      <c r="B16" s="22" t="s">
        <v>97</v>
      </c>
      <c r="C16" s="22" t="s">
        <v>98</v>
      </c>
      <c r="D16" s="22" t="s">
        <v>99</v>
      </c>
      <c r="E16" s="22">
        <v>1</v>
      </c>
      <c r="F16" s="22">
        <v>2</v>
      </c>
      <c r="G16" s="22">
        <v>3</v>
      </c>
      <c r="H16" s="22">
        <v>4</v>
      </c>
      <c r="I16" s="22">
        <v>5</v>
      </c>
      <c r="J16" s="22">
        <v>6</v>
      </c>
    </row>
    <row r="17" spans="2:10" ht="15" hidden="1" customHeight="1"/>
    <row r="18" spans="2:10" ht="15" hidden="1" customHeight="1"/>
    <row r="19" spans="2:10" ht="15" customHeight="1">
      <c r="B19" s="671" t="s">
        <v>132</v>
      </c>
      <c r="C19" s="671"/>
      <c r="D19" s="671"/>
      <c r="E19" s="671"/>
      <c r="F19" s="671"/>
      <c r="G19" s="671"/>
      <c r="H19" s="671"/>
      <c r="I19" s="671"/>
      <c r="J19" s="671"/>
    </row>
    <row r="20" spans="2:10" ht="15" customHeight="1">
      <c r="B20" s="15" t="s">
        <v>1</v>
      </c>
      <c r="C20" s="15" t="s">
        <v>1</v>
      </c>
      <c r="D20" s="15" t="s">
        <v>1</v>
      </c>
      <c r="E20" s="15" t="s">
        <v>1</v>
      </c>
      <c r="F20" s="15" t="s">
        <v>1</v>
      </c>
      <c r="G20" s="15" t="s">
        <v>1</v>
      </c>
      <c r="H20" s="15" t="s">
        <v>1</v>
      </c>
      <c r="I20" s="15" t="s">
        <v>1</v>
      </c>
      <c r="J20" s="15" t="s">
        <v>1</v>
      </c>
    </row>
    <row r="21" spans="2:10" ht="15" customHeight="1">
      <c r="B21" s="15" t="s">
        <v>1</v>
      </c>
      <c r="C21" s="15" t="s">
        <v>1</v>
      </c>
      <c r="D21" s="15" t="s">
        <v>1</v>
      </c>
      <c r="E21" s="15" t="s">
        <v>1</v>
      </c>
      <c r="F21" s="15" t="s">
        <v>1</v>
      </c>
      <c r="G21" s="15" t="s">
        <v>1</v>
      </c>
      <c r="H21" s="15" t="s">
        <v>1</v>
      </c>
      <c r="I21" s="15" t="s">
        <v>1</v>
      </c>
      <c r="J21" s="15" t="s">
        <v>1</v>
      </c>
    </row>
    <row r="22" spans="2:10" ht="15" customHeight="1">
      <c r="B22" s="571" t="s">
        <v>67</v>
      </c>
      <c r="C22" s="571"/>
      <c r="D22" s="571"/>
      <c r="E22" s="571"/>
      <c r="F22" s="571"/>
      <c r="G22" s="571"/>
      <c r="H22" s="571"/>
      <c r="I22" s="571" t="s">
        <v>68</v>
      </c>
      <c r="J22" s="571"/>
    </row>
    <row r="23" spans="2:10" ht="15" customHeight="1">
      <c r="B23" s="15" t="s">
        <v>1</v>
      </c>
      <c r="C23" s="15" t="s">
        <v>1</v>
      </c>
      <c r="D23" s="15" t="s">
        <v>1</v>
      </c>
      <c r="E23" s="15" t="s">
        <v>1</v>
      </c>
      <c r="F23" s="15" t="s">
        <v>1</v>
      </c>
      <c r="G23" s="15" t="s">
        <v>1</v>
      </c>
      <c r="H23" s="15" t="s">
        <v>1</v>
      </c>
      <c r="I23" s="15" t="s">
        <v>1</v>
      </c>
      <c r="J23" s="15" t="s">
        <v>1</v>
      </c>
    </row>
    <row r="24" spans="2:10" ht="15" customHeight="1">
      <c r="B24" s="571" t="s">
        <v>69</v>
      </c>
      <c r="C24" s="571"/>
      <c r="D24" s="571"/>
      <c r="E24" s="571"/>
      <c r="F24" s="571"/>
      <c r="G24" s="571"/>
      <c r="H24" s="571"/>
      <c r="I24" s="571" t="s">
        <v>68</v>
      </c>
      <c r="J24" s="571"/>
    </row>
    <row r="25" spans="2:10" ht="15" customHeight="1">
      <c r="B25" s="15" t="s">
        <v>1</v>
      </c>
      <c r="C25" s="15" t="s">
        <v>1</v>
      </c>
      <c r="D25" s="15" t="s">
        <v>1</v>
      </c>
      <c r="E25" s="15" t="s">
        <v>1</v>
      </c>
      <c r="F25" s="15" t="s">
        <v>1</v>
      </c>
      <c r="G25" s="15" t="s">
        <v>1</v>
      </c>
      <c r="H25" s="15" t="s">
        <v>1</v>
      </c>
      <c r="I25" s="15" t="s">
        <v>1</v>
      </c>
      <c r="J25" s="15" t="s">
        <v>1</v>
      </c>
    </row>
    <row r="26" spans="2:10" ht="15" customHeight="1">
      <c r="B26" s="571" t="s">
        <v>70</v>
      </c>
      <c r="C26" s="571"/>
      <c r="D26" s="571"/>
      <c r="E26" s="571"/>
      <c r="F26" s="571"/>
      <c r="G26" s="571"/>
      <c r="H26" s="571"/>
      <c r="I26" s="571"/>
      <c r="J26" s="571"/>
    </row>
  </sheetData>
  <mergeCells count="23">
    <mergeCell ref="B5:F5"/>
    <mergeCell ref="B1:F1"/>
    <mergeCell ref="G1:H1"/>
    <mergeCell ref="B2:F2"/>
    <mergeCell ref="B3:F3"/>
    <mergeCell ref="B4:F4"/>
    <mergeCell ref="B19:J19"/>
    <mergeCell ref="B6:F6"/>
    <mergeCell ref="B7:F7"/>
    <mergeCell ref="B9:J9"/>
    <mergeCell ref="B11:J11"/>
    <mergeCell ref="B12:J12"/>
    <mergeCell ref="B13:J13"/>
    <mergeCell ref="B14:B15"/>
    <mergeCell ref="C14:C15"/>
    <mergeCell ref="D14:D15"/>
    <mergeCell ref="E14:I14"/>
    <mergeCell ref="J14:J15"/>
    <mergeCell ref="B22:H22"/>
    <mergeCell ref="I22:J22"/>
    <mergeCell ref="B24:H24"/>
    <mergeCell ref="I24:J24"/>
    <mergeCell ref="B26:J26"/>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view="pageBreakPreview" topLeftCell="B19" zoomScale="80" zoomScaleNormal="100" zoomScaleSheetLayoutView="80" workbookViewId="0">
      <selection activeCell="Z38" sqref="Z38"/>
    </sheetView>
  </sheetViews>
  <sheetFormatPr defaultRowHeight="15" customHeight="1"/>
  <cols>
    <col min="1" max="1" width="3.28515625" style="366" hidden="1" customWidth="1"/>
    <col min="2" max="2" width="6" style="366" customWidth="1"/>
    <col min="3" max="3" width="18.42578125" style="366" customWidth="1"/>
    <col min="4" max="6" width="10.7109375" style="366" customWidth="1"/>
    <col min="7" max="7" width="17.5703125" style="366" customWidth="1"/>
    <col min="8" max="8" width="14.140625" style="366" customWidth="1"/>
    <col min="9" max="9" width="9" style="366" hidden="1" customWidth="1"/>
    <col min="10" max="10" width="19.5703125" style="366" customWidth="1"/>
    <col min="11" max="11" width="8.28515625" style="366" hidden="1" customWidth="1"/>
    <col min="12" max="12" width="23.5703125" style="366" customWidth="1"/>
    <col min="13" max="13" width="12" style="366" customWidth="1"/>
    <col min="14" max="14" width="12.85546875" style="366" customWidth="1"/>
    <col min="15" max="15" width="12.5703125" style="366" customWidth="1"/>
    <col min="16" max="16" width="11.7109375" style="366" customWidth="1"/>
    <col min="17" max="17" width="11" style="366" customWidth="1"/>
    <col min="18" max="18" width="7.85546875" style="366" hidden="1" customWidth="1"/>
    <col min="19" max="19" width="11.7109375" style="366" customWidth="1"/>
    <col min="20" max="20" width="10" style="366" hidden="1" customWidth="1"/>
    <col min="21" max="22" width="11.7109375" style="366" bestFit="1" customWidth="1"/>
    <col min="23" max="23" width="10.5703125" style="366" hidden="1" customWidth="1"/>
    <col min="24" max="24" width="11.7109375" style="366" bestFit="1" customWidth="1"/>
    <col min="25" max="25" width="8.85546875" style="366" hidden="1" customWidth="1"/>
    <col min="26" max="28" width="11.7109375" style="366" bestFit="1" customWidth="1"/>
    <col min="29" max="30" width="10.42578125" style="366" hidden="1" customWidth="1"/>
    <col min="31" max="16384" width="9.140625" style="366"/>
  </cols>
  <sheetData>
    <row r="1" spans="1:30">
      <c r="A1" s="469" t="s">
        <v>1</v>
      </c>
      <c r="B1" s="646" t="s">
        <v>0</v>
      </c>
      <c r="C1" s="646"/>
      <c r="D1" s="646"/>
      <c r="E1" s="646"/>
      <c r="F1" s="646"/>
      <c r="G1" s="646"/>
      <c r="H1" s="646"/>
      <c r="I1" s="646"/>
      <c r="J1" s="646"/>
      <c r="K1" s="646"/>
      <c r="L1" s="646"/>
      <c r="M1" s="646"/>
      <c r="N1" s="646"/>
      <c r="O1" s="646"/>
      <c r="P1" s="646" t="s">
        <v>1</v>
      </c>
      <c r="Q1" s="646"/>
      <c r="R1" s="469" t="s">
        <v>1</v>
      </c>
      <c r="S1" s="469" t="s">
        <v>1</v>
      </c>
      <c r="T1" s="469" t="s">
        <v>1</v>
      </c>
      <c r="U1" s="469" t="s">
        <v>1</v>
      </c>
      <c r="V1" s="469" t="s">
        <v>1</v>
      </c>
      <c r="W1" s="469" t="s">
        <v>1</v>
      </c>
      <c r="X1" s="469" t="s">
        <v>1</v>
      </c>
      <c r="Y1" s="469" t="s">
        <v>1</v>
      </c>
      <c r="Z1" s="469" t="s">
        <v>1</v>
      </c>
      <c r="AA1" s="469" t="s">
        <v>1</v>
      </c>
      <c r="AB1" s="469" t="s">
        <v>1</v>
      </c>
      <c r="AC1" s="469" t="s">
        <v>1</v>
      </c>
      <c r="AD1" s="469" t="s">
        <v>1</v>
      </c>
    </row>
    <row r="2" spans="1:30">
      <c r="A2" s="469" t="s">
        <v>1</v>
      </c>
      <c r="B2" s="619" t="s">
        <v>3</v>
      </c>
      <c r="C2" s="619"/>
      <c r="D2" s="619"/>
      <c r="E2" s="619"/>
      <c r="F2" s="619"/>
      <c r="G2" s="619"/>
      <c r="H2" s="619"/>
      <c r="I2" s="619"/>
      <c r="J2" s="619"/>
      <c r="K2" s="619"/>
      <c r="L2" s="619"/>
      <c r="M2" s="619"/>
      <c r="N2" s="619"/>
      <c r="O2" s="619"/>
      <c r="P2" s="469" t="s">
        <v>1</v>
      </c>
      <c r="Q2" s="469" t="s">
        <v>1</v>
      </c>
      <c r="R2" s="469" t="s">
        <v>1</v>
      </c>
      <c r="S2" s="469" t="s">
        <v>1</v>
      </c>
      <c r="T2" s="469" t="s">
        <v>1</v>
      </c>
      <c r="U2" s="469" t="s">
        <v>1</v>
      </c>
      <c r="V2" s="469" t="s">
        <v>1</v>
      </c>
      <c r="W2" s="469" t="s">
        <v>1</v>
      </c>
      <c r="X2" s="469" t="s">
        <v>1</v>
      </c>
      <c r="Y2" s="469" t="s">
        <v>1</v>
      </c>
      <c r="Z2" s="469" t="s">
        <v>1</v>
      </c>
      <c r="AA2" s="469" t="s">
        <v>1</v>
      </c>
      <c r="AB2" s="469" t="s">
        <v>1</v>
      </c>
      <c r="AC2" s="469" t="s">
        <v>1</v>
      </c>
      <c r="AD2" s="469" t="s">
        <v>1</v>
      </c>
    </row>
    <row r="3" spans="1:30">
      <c r="A3" s="469" t="s">
        <v>1</v>
      </c>
      <c r="B3" s="619" t="s">
        <v>5</v>
      </c>
      <c r="C3" s="619"/>
      <c r="D3" s="619"/>
      <c r="E3" s="619"/>
      <c r="F3" s="619"/>
      <c r="G3" s="619"/>
      <c r="H3" s="619"/>
      <c r="I3" s="619"/>
      <c r="J3" s="619"/>
      <c r="K3" s="619"/>
      <c r="L3" s="619"/>
      <c r="M3" s="619"/>
      <c r="N3" s="619"/>
      <c r="O3" s="619"/>
      <c r="P3" s="469" t="s">
        <v>1</v>
      </c>
      <c r="Q3" s="469" t="s">
        <v>1</v>
      </c>
      <c r="R3" s="469" t="s">
        <v>1</v>
      </c>
      <c r="S3" s="469" t="s">
        <v>1</v>
      </c>
      <c r="T3" s="469" t="s">
        <v>1</v>
      </c>
      <c r="U3" s="469" t="s">
        <v>1</v>
      </c>
      <c r="V3" s="469" t="s">
        <v>1</v>
      </c>
      <c r="W3" s="469" t="s">
        <v>1</v>
      </c>
      <c r="X3" s="469" t="s">
        <v>1</v>
      </c>
      <c r="Y3" s="469" t="s">
        <v>1</v>
      </c>
      <c r="Z3" s="469" t="s">
        <v>1</v>
      </c>
      <c r="AA3" s="469" t="s">
        <v>1</v>
      </c>
      <c r="AB3" s="469" t="s">
        <v>1</v>
      </c>
      <c r="AC3" s="469" t="s">
        <v>1</v>
      </c>
      <c r="AD3" s="469" t="s">
        <v>1</v>
      </c>
    </row>
    <row r="4" spans="1:30">
      <c r="A4" s="469" t="s">
        <v>1</v>
      </c>
      <c r="B4" s="619" t="s">
        <v>7</v>
      </c>
      <c r="C4" s="619"/>
      <c r="D4" s="619"/>
      <c r="E4" s="619"/>
      <c r="F4" s="619"/>
      <c r="G4" s="619"/>
      <c r="H4" s="619"/>
      <c r="I4" s="619"/>
      <c r="J4" s="619"/>
      <c r="K4" s="619"/>
      <c r="L4" s="619"/>
      <c r="M4" s="619"/>
      <c r="N4" s="619"/>
      <c r="O4" s="619"/>
      <c r="P4" s="469" t="s">
        <v>1</v>
      </c>
      <c r="Q4" s="469" t="s">
        <v>1</v>
      </c>
      <c r="R4" s="469" t="s">
        <v>1</v>
      </c>
      <c r="S4" s="469" t="s">
        <v>1</v>
      </c>
      <c r="T4" s="469" t="s">
        <v>1</v>
      </c>
      <c r="U4" s="469" t="s">
        <v>1</v>
      </c>
      <c r="V4" s="469" t="s">
        <v>1</v>
      </c>
      <c r="W4" s="469" t="s">
        <v>1</v>
      </c>
      <c r="X4" s="469" t="s">
        <v>1</v>
      </c>
      <c r="Y4" s="469" t="s">
        <v>1</v>
      </c>
      <c r="Z4" s="469" t="s">
        <v>1</v>
      </c>
      <c r="AA4" s="469" t="s">
        <v>1</v>
      </c>
      <c r="AB4" s="469" t="s">
        <v>1</v>
      </c>
      <c r="AC4" s="469" t="s">
        <v>1</v>
      </c>
      <c r="AD4" s="469" t="s">
        <v>1</v>
      </c>
    </row>
    <row r="5" spans="1:30">
      <c r="A5" s="469" t="s">
        <v>1</v>
      </c>
      <c r="B5" s="619" t="s">
        <v>9</v>
      </c>
      <c r="C5" s="619"/>
      <c r="D5" s="619"/>
      <c r="E5" s="619"/>
      <c r="F5" s="619"/>
      <c r="G5" s="619"/>
      <c r="H5" s="619"/>
      <c r="I5" s="619"/>
      <c r="J5" s="619"/>
      <c r="K5" s="619"/>
      <c r="L5" s="619"/>
      <c r="M5" s="619"/>
      <c r="N5" s="619"/>
      <c r="O5" s="619"/>
      <c r="P5" s="469" t="s">
        <v>1</v>
      </c>
      <c r="Q5" s="469" t="s">
        <v>1</v>
      </c>
      <c r="R5" s="469" t="s">
        <v>1</v>
      </c>
      <c r="S5" s="469" t="s">
        <v>1</v>
      </c>
      <c r="T5" s="469" t="s">
        <v>1</v>
      </c>
      <c r="U5" s="469" t="s">
        <v>1</v>
      </c>
      <c r="V5" s="469" t="s">
        <v>1</v>
      </c>
      <c r="W5" s="469" t="s">
        <v>1</v>
      </c>
      <c r="X5" s="469" t="s">
        <v>1</v>
      </c>
      <c r="Y5" s="469" t="s">
        <v>1</v>
      </c>
      <c r="Z5" s="469" t="s">
        <v>1</v>
      </c>
      <c r="AA5" s="469" t="s">
        <v>1</v>
      </c>
      <c r="AB5" s="469" t="s">
        <v>1</v>
      </c>
      <c r="AC5" s="469" t="s">
        <v>1</v>
      </c>
      <c r="AD5" s="469" t="s">
        <v>1</v>
      </c>
    </row>
    <row r="6" spans="1:30">
      <c r="A6" s="469" t="s">
        <v>1</v>
      </c>
      <c r="B6" s="619" t="s">
        <v>11</v>
      </c>
      <c r="C6" s="619"/>
      <c r="D6" s="619"/>
      <c r="E6" s="619"/>
      <c r="F6" s="619"/>
      <c r="G6" s="619"/>
      <c r="H6" s="619"/>
      <c r="I6" s="619"/>
      <c r="J6" s="619"/>
      <c r="K6" s="619"/>
      <c r="L6" s="619"/>
      <c r="M6" s="619"/>
      <c r="N6" s="619"/>
      <c r="O6" s="619"/>
      <c r="P6" s="469" t="s">
        <v>1</v>
      </c>
      <c r="Q6" s="469" t="s">
        <v>1</v>
      </c>
      <c r="R6" s="469" t="s">
        <v>1</v>
      </c>
      <c r="S6" s="469" t="s">
        <v>1</v>
      </c>
      <c r="T6" s="469" t="s">
        <v>1</v>
      </c>
      <c r="U6" s="469" t="s">
        <v>1</v>
      </c>
      <c r="V6" s="469" t="s">
        <v>1</v>
      </c>
      <c r="W6" s="469" t="s">
        <v>1</v>
      </c>
      <c r="X6" s="469" t="s">
        <v>1</v>
      </c>
      <c r="Y6" s="469" t="s">
        <v>1</v>
      </c>
      <c r="Z6" s="469" t="s">
        <v>1</v>
      </c>
      <c r="AA6" s="469" t="s">
        <v>1</v>
      </c>
      <c r="AB6" s="469" t="s">
        <v>1</v>
      </c>
      <c r="AC6" s="469" t="s">
        <v>1</v>
      </c>
      <c r="AD6" s="469" t="s">
        <v>1</v>
      </c>
    </row>
    <row r="7" spans="1:30">
      <c r="A7" s="469" t="s">
        <v>1</v>
      </c>
      <c r="B7" s="619" t="s">
        <v>13</v>
      </c>
      <c r="C7" s="619"/>
      <c r="D7" s="619"/>
      <c r="E7" s="619"/>
      <c r="F7" s="619"/>
      <c r="G7" s="619"/>
      <c r="H7" s="619"/>
      <c r="I7" s="619"/>
      <c r="J7" s="619"/>
      <c r="K7" s="619"/>
      <c r="L7" s="619"/>
      <c r="M7" s="619"/>
      <c r="N7" s="619"/>
      <c r="O7" s="619"/>
      <c r="P7" s="469" t="s">
        <v>1</v>
      </c>
      <c r="Q7" s="469" t="s">
        <v>1</v>
      </c>
      <c r="R7" s="469" t="s">
        <v>1</v>
      </c>
      <c r="S7" s="469" t="s">
        <v>1</v>
      </c>
      <c r="T7" s="469" t="s">
        <v>1</v>
      </c>
      <c r="U7" s="469" t="s">
        <v>1</v>
      </c>
      <c r="V7" s="469" t="s">
        <v>1</v>
      </c>
      <c r="W7" s="469" t="s">
        <v>1</v>
      </c>
      <c r="X7" s="469" t="s">
        <v>1</v>
      </c>
      <c r="Y7" s="469" t="s">
        <v>1</v>
      </c>
      <c r="Z7" s="469" t="s">
        <v>1</v>
      </c>
      <c r="AA7" s="469" t="s">
        <v>1</v>
      </c>
      <c r="AB7" s="469" t="s">
        <v>1</v>
      </c>
      <c r="AC7" s="469" t="s">
        <v>1</v>
      </c>
      <c r="AD7" s="469" t="s">
        <v>1</v>
      </c>
    </row>
    <row r="8" spans="1:30">
      <c r="A8" s="469" t="s">
        <v>1</v>
      </c>
      <c r="B8" s="469" t="s">
        <v>1</v>
      </c>
      <c r="C8" s="469" t="s">
        <v>1</v>
      </c>
      <c r="D8" s="469" t="s">
        <v>1</v>
      </c>
      <c r="E8" s="469" t="s">
        <v>1</v>
      </c>
      <c r="F8" s="469" t="s">
        <v>1</v>
      </c>
      <c r="G8" s="469" t="s">
        <v>1</v>
      </c>
      <c r="H8" s="469" t="s">
        <v>1</v>
      </c>
      <c r="I8" s="469" t="s">
        <v>1</v>
      </c>
      <c r="J8" s="469" t="s">
        <v>1</v>
      </c>
      <c r="K8" s="469" t="s">
        <v>1</v>
      </c>
      <c r="L8" s="469" t="s">
        <v>1</v>
      </c>
      <c r="M8" s="469" t="s">
        <v>1</v>
      </c>
      <c r="N8" s="469" t="s">
        <v>1</v>
      </c>
      <c r="O8" s="469" t="s">
        <v>1</v>
      </c>
      <c r="P8" s="469" t="s">
        <v>1</v>
      </c>
      <c r="Q8" s="469" t="s">
        <v>1</v>
      </c>
      <c r="R8" s="469" t="s">
        <v>1</v>
      </c>
      <c r="S8" s="469" t="s">
        <v>1</v>
      </c>
      <c r="T8" s="469" t="s">
        <v>1</v>
      </c>
      <c r="U8" s="469" t="s">
        <v>1</v>
      </c>
      <c r="V8" s="469" t="s">
        <v>1</v>
      </c>
      <c r="W8" s="469" t="s">
        <v>1</v>
      </c>
      <c r="X8" s="469" t="s">
        <v>1</v>
      </c>
      <c r="Y8" s="469" t="s">
        <v>1</v>
      </c>
      <c r="Z8" s="469" t="s">
        <v>1</v>
      </c>
      <c r="AA8" s="469" t="s">
        <v>1</v>
      </c>
      <c r="AB8" s="469" t="s">
        <v>1</v>
      </c>
      <c r="AC8" s="469" t="s">
        <v>1</v>
      </c>
      <c r="AD8" s="469" t="s">
        <v>1</v>
      </c>
    </row>
    <row r="9" spans="1:30" ht="18.75">
      <c r="A9" s="469" t="s">
        <v>1</v>
      </c>
      <c r="B9" s="625" t="s">
        <v>133</v>
      </c>
      <c r="C9" s="625"/>
      <c r="D9" s="625"/>
      <c r="E9" s="625"/>
      <c r="F9" s="625"/>
      <c r="G9" s="625"/>
      <c r="H9" s="625"/>
      <c r="I9" s="625"/>
      <c r="J9" s="625"/>
      <c r="K9" s="625"/>
      <c r="L9" s="625"/>
      <c r="M9" s="484"/>
      <c r="N9" s="484"/>
      <c r="O9" s="484"/>
      <c r="P9" s="484"/>
      <c r="Q9" s="484"/>
      <c r="R9" s="484"/>
      <c r="S9" s="484"/>
      <c r="T9" s="484"/>
      <c r="U9" s="484"/>
      <c r="V9" s="484"/>
      <c r="W9" s="484"/>
      <c r="X9" s="484"/>
      <c r="Y9" s="484"/>
      <c r="Z9" s="484"/>
      <c r="AA9" s="484"/>
      <c r="AB9" s="484"/>
      <c r="AC9" s="484"/>
      <c r="AD9" s="484"/>
    </row>
    <row r="10" spans="1:30">
      <c r="A10" s="469" t="s">
        <v>1</v>
      </c>
      <c r="B10" s="470" t="s">
        <v>1</v>
      </c>
      <c r="C10" s="470" t="s">
        <v>1</v>
      </c>
      <c r="D10" s="470" t="s">
        <v>1</v>
      </c>
      <c r="E10" s="470" t="s">
        <v>1</v>
      </c>
      <c r="F10" s="470" t="s">
        <v>1</v>
      </c>
      <c r="G10" s="470" t="s">
        <v>1</v>
      </c>
      <c r="H10" s="470" t="s">
        <v>1</v>
      </c>
      <c r="I10" s="470" t="s">
        <v>1</v>
      </c>
      <c r="J10" s="470" t="s">
        <v>1</v>
      </c>
      <c r="K10" s="470" t="s">
        <v>1</v>
      </c>
      <c r="L10" s="470" t="s">
        <v>1</v>
      </c>
      <c r="M10" s="469" t="s">
        <v>1</v>
      </c>
      <c r="N10" s="469" t="s">
        <v>1</v>
      </c>
      <c r="O10" s="469" t="s">
        <v>1</v>
      </c>
      <c r="P10" s="469" t="s">
        <v>1</v>
      </c>
      <c r="Q10" s="469" t="s">
        <v>1</v>
      </c>
      <c r="R10" s="469" t="s">
        <v>1</v>
      </c>
      <c r="S10" s="470"/>
      <c r="T10" s="469" t="s">
        <v>1</v>
      </c>
      <c r="U10" s="469" t="s">
        <v>1</v>
      </c>
      <c r="V10" s="469" t="s">
        <v>1</v>
      </c>
      <c r="W10" s="469" t="s">
        <v>1</v>
      </c>
      <c r="X10" s="469" t="s">
        <v>1</v>
      </c>
      <c r="Y10" s="469" t="s">
        <v>1</v>
      </c>
      <c r="Z10" s="469" t="s">
        <v>1</v>
      </c>
      <c r="AA10" s="469" t="s">
        <v>1</v>
      </c>
      <c r="AB10" s="470" t="s">
        <v>134</v>
      </c>
      <c r="AC10" s="469" t="s">
        <v>1</v>
      </c>
    </row>
    <row r="11" spans="1:30">
      <c r="A11" s="469" t="s">
        <v>1</v>
      </c>
      <c r="B11" s="619" t="s">
        <v>1287</v>
      </c>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row>
    <row r="12" spans="1:30">
      <c r="A12" s="469" t="s">
        <v>1</v>
      </c>
      <c r="B12" s="619" t="s">
        <v>1279</v>
      </c>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row>
    <row r="13" spans="1:30">
      <c r="A13" s="485" t="s">
        <v>1</v>
      </c>
      <c r="B13" s="620" t="s">
        <v>135</v>
      </c>
      <c r="C13" s="627" t="s">
        <v>74</v>
      </c>
      <c r="D13" s="672"/>
      <c r="E13" s="672"/>
      <c r="F13" s="628"/>
      <c r="G13" s="627" t="s">
        <v>75</v>
      </c>
      <c r="H13" s="672"/>
      <c r="I13" s="672"/>
      <c r="J13" s="672"/>
      <c r="K13" s="628"/>
      <c r="L13" s="620" t="s">
        <v>136</v>
      </c>
      <c r="M13" s="620" t="s">
        <v>137</v>
      </c>
      <c r="N13" s="620" t="s">
        <v>138</v>
      </c>
      <c r="O13" s="642" t="s">
        <v>139</v>
      </c>
      <c r="P13" s="644"/>
      <c r="Q13" s="644"/>
      <c r="R13" s="644"/>
      <c r="S13" s="644"/>
      <c r="T13" s="644"/>
      <c r="U13" s="644"/>
      <c r="V13" s="644"/>
      <c r="W13" s="644"/>
      <c r="X13" s="644"/>
      <c r="Y13" s="644"/>
      <c r="Z13" s="644"/>
      <c r="AA13" s="644"/>
      <c r="AB13" s="644"/>
      <c r="AC13" s="644"/>
      <c r="AD13" s="643"/>
    </row>
    <row r="14" spans="1:30" ht="15" customHeight="1">
      <c r="A14" s="485" t="s">
        <v>1</v>
      </c>
      <c r="B14" s="621"/>
      <c r="C14" s="629"/>
      <c r="D14" s="673"/>
      <c r="E14" s="673"/>
      <c r="F14" s="630"/>
      <c r="G14" s="629"/>
      <c r="H14" s="673"/>
      <c r="I14" s="673"/>
      <c r="J14" s="673"/>
      <c r="K14" s="630"/>
      <c r="L14" s="621"/>
      <c r="M14" s="621"/>
      <c r="N14" s="621"/>
      <c r="O14" s="620" t="s">
        <v>140</v>
      </c>
      <c r="P14" s="642" t="s">
        <v>141</v>
      </c>
      <c r="Q14" s="644"/>
      <c r="R14" s="644"/>
      <c r="S14" s="644"/>
      <c r="T14" s="644"/>
      <c r="U14" s="644"/>
      <c r="V14" s="644"/>
      <c r="W14" s="644"/>
      <c r="X14" s="644"/>
      <c r="Y14" s="644"/>
      <c r="Z14" s="644"/>
      <c r="AA14" s="644"/>
      <c r="AB14" s="644"/>
      <c r="AC14" s="644"/>
      <c r="AD14" s="643"/>
    </row>
    <row r="15" spans="1:30" ht="15" customHeight="1">
      <c r="A15" s="485" t="s">
        <v>1</v>
      </c>
      <c r="B15" s="621"/>
      <c r="C15" s="629"/>
      <c r="D15" s="673"/>
      <c r="E15" s="673"/>
      <c r="F15" s="630"/>
      <c r="G15" s="629"/>
      <c r="H15" s="673"/>
      <c r="I15" s="673"/>
      <c r="J15" s="673"/>
      <c r="K15" s="630"/>
      <c r="L15" s="621"/>
      <c r="M15" s="621"/>
      <c r="N15" s="621"/>
      <c r="O15" s="621"/>
      <c r="P15" s="627" t="s">
        <v>1451</v>
      </c>
      <c r="Q15" s="672"/>
      <c r="R15" s="672"/>
      <c r="S15" s="672"/>
      <c r="T15" s="628"/>
      <c r="U15" s="627" t="s">
        <v>1452</v>
      </c>
      <c r="V15" s="672"/>
      <c r="W15" s="672"/>
      <c r="X15" s="672"/>
      <c r="Y15" s="628"/>
      <c r="Z15" s="642" t="s">
        <v>142</v>
      </c>
      <c r="AA15" s="644"/>
      <c r="AB15" s="644"/>
      <c r="AC15" s="644"/>
      <c r="AD15" s="643"/>
    </row>
    <row r="16" spans="1:30" ht="15" customHeight="1">
      <c r="A16" s="485" t="s">
        <v>1</v>
      </c>
      <c r="B16" s="621"/>
      <c r="C16" s="629"/>
      <c r="D16" s="673"/>
      <c r="E16" s="673"/>
      <c r="F16" s="630"/>
      <c r="G16" s="629"/>
      <c r="H16" s="673"/>
      <c r="I16" s="673"/>
      <c r="J16" s="673"/>
      <c r="K16" s="630"/>
      <c r="L16" s="621"/>
      <c r="M16" s="621"/>
      <c r="N16" s="621"/>
      <c r="O16" s="621"/>
      <c r="P16" s="629"/>
      <c r="Q16" s="673"/>
      <c r="R16" s="673"/>
      <c r="S16" s="673"/>
      <c r="T16" s="630"/>
      <c r="U16" s="629"/>
      <c r="V16" s="673"/>
      <c r="W16" s="673"/>
      <c r="X16" s="673"/>
      <c r="Y16" s="630"/>
      <c r="Z16" s="620" t="s">
        <v>143</v>
      </c>
      <c r="AA16" s="642" t="s">
        <v>144</v>
      </c>
      <c r="AB16" s="644"/>
      <c r="AC16" s="644"/>
      <c r="AD16" s="643"/>
    </row>
    <row r="17" spans="1:30">
      <c r="A17" s="485" t="s">
        <v>1</v>
      </c>
      <c r="B17" s="621"/>
      <c r="C17" s="629"/>
      <c r="D17" s="673"/>
      <c r="E17" s="673"/>
      <c r="F17" s="630"/>
      <c r="G17" s="629"/>
      <c r="H17" s="673"/>
      <c r="I17" s="673"/>
      <c r="J17" s="673"/>
      <c r="K17" s="630"/>
      <c r="L17" s="621"/>
      <c r="M17" s="621"/>
      <c r="N17" s="621"/>
      <c r="O17" s="621"/>
      <c r="P17" s="631"/>
      <c r="Q17" s="674"/>
      <c r="R17" s="674"/>
      <c r="S17" s="674"/>
      <c r="T17" s="632"/>
      <c r="U17" s="631"/>
      <c r="V17" s="674"/>
      <c r="W17" s="674"/>
      <c r="X17" s="674"/>
      <c r="Y17" s="632"/>
      <c r="Z17" s="621"/>
      <c r="AA17" s="620" t="s">
        <v>124</v>
      </c>
      <c r="AB17" s="620" t="s">
        <v>1248</v>
      </c>
      <c r="AC17" s="620"/>
      <c r="AD17" s="620"/>
    </row>
    <row r="18" spans="1:30" ht="48" customHeight="1">
      <c r="A18" s="485" t="s">
        <v>1</v>
      </c>
      <c r="B18" s="621"/>
      <c r="C18" s="629"/>
      <c r="D18" s="673"/>
      <c r="E18" s="673"/>
      <c r="F18" s="630"/>
      <c r="G18" s="629"/>
      <c r="H18" s="673"/>
      <c r="I18" s="673"/>
      <c r="J18" s="673"/>
      <c r="K18" s="630"/>
      <c r="L18" s="621"/>
      <c r="M18" s="621"/>
      <c r="N18" s="621"/>
      <c r="O18" s="621"/>
      <c r="P18" s="620" t="s">
        <v>143</v>
      </c>
      <c r="Q18" s="642" t="s">
        <v>145</v>
      </c>
      <c r="R18" s="644"/>
      <c r="S18" s="644"/>
      <c r="T18" s="643"/>
      <c r="U18" s="620" t="s">
        <v>143</v>
      </c>
      <c r="V18" s="642" t="s">
        <v>145</v>
      </c>
      <c r="W18" s="644"/>
      <c r="X18" s="644"/>
      <c r="Y18" s="643"/>
      <c r="Z18" s="621"/>
      <c r="AA18" s="621"/>
      <c r="AB18" s="621"/>
      <c r="AC18" s="621"/>
      <c r="AD18" s="621"/>
    </row>
    <row r="19" spans="1:30" ht="15" customHeight="1">
      <c r="A19" s="485" t="s">
        <v>1</v>
      </c>
      <c r="B19" s="621"/>
      <c r="C19" s="629"/>
      <c r="D19" s="673"/>
      <c r="E19" s="673"/>
      <c r="F19" s="630"/>
      <c r="G19" s="629"/>
      <c r="H19" s="673"/>
      <c r="I19" s="673"/>
      <c r="J19" s="673"/>
      <c r="K19" s="630"/>
      <c r="L19" s="621"/>
      <c r="M19" s="621"/>
      <c r="N19" s="621"/>
      <c r="O19" s="621"/>
      <c r="P19" s="621"/>
      <c r="Q19" s="620" t="s">
        <v>146</v>
      </c>
      <c r="R19" s="620" t="s">
        <v>147</v>
      </c>
      <c r="S19" s="620" t="s">
        <v>148</v>
      </c>
      <c r="T19" s="620" t="s">
        <v>149</v>
      </c>
      <c r="U19" s="621"/>
      <c r="V19" s="620" t="s">
        <v>146</v>
      </c>
      <c r="W19" s="620" t="s">
        <v>147</v>
      </c>
      <c r="X19" s="620" t="s">
        <v>148</v>
      </c>
      <c r="Y19" s="620" t="s">
        <v>149</v>
      </c>
      <c r="Z19" s="621"/>
      <c r="AA19" s="621"/>
      <c r="AB19" s="621"/>
      <c r="AC19" s="621"/>
      <c r="AD19" s="621"/>
    </row>
    <row r="20" spans="1:30">
      <c r="A20" s="485" t="s">
        <v>1</v>
      </c>
      <c r="B20" s="621"/>
      <c r="C20" s="631"/>
      <c r="D20" s="674"/>
      <c r="E20" s="674"/>
      <c r="F20" s="632"/>
      <c r="G20" s="631"/>
      <c r="H20" s="674"/>
      <c r="I20" s="674"/>
      <c r="J20" s="674"/>
      <c r="K20" s="632"/>
      <c r="L20" s="621"/>
      <c r="M20" s="621"/>
      <c r="N20" s="621"/>
      <c r="O20" s="621"/>
      <c r="P20" s="621"/>
      <c r="Q20" s="621"/>
      <c r="R20" s="621"/>
      <c r="S20" s="621"/>
      <c r="T20" s="621"/>
      <c r="U20" s="621"/>
      <c r="V20" s="621"/>
      <c r="W20" s="621"/>
      <c r="X20" s="621"/>
      <c r="Y20" s="621"/>
      <c r="Z20" s="621"/>
      <c r="AA20" s="621"/>
      <c r="AB20" s="621"/>
      <c r="AC20" s="621"/>
      <c r="AD20" s="621"/>
    </row>
    <row r="21" spans="1:30" ht="48">
      <c r="A21" s="485" t="s">
        <v>1</v>
      </c>
      <c r="B21" s="622"/>
      <c r="C21" s="359" t="s">
        <v>86</v>
      </c>
      <c r="D21" s="359" t="s">
        <v>83</v>
      </c>
      <c r="E21" s="359" t="s">
        <v>84</v>
      </c>
      <c r="F21" s="359" t="s">
        <v>150</v>
      </c>
      <c r="G21" s="359" t="s">
        <v>86</v>
      </c>
      <c r="H21" s="359" t="s">
        <v>87</v>
      </c>
      <c r="I21" s="359" t="s">
        <v>84</v>
      </c>
      <c r="J21" s="359" t="s">
        <v>88</v>
      </c>
      <c r="K21" s="359" t="s">
        <v>89</v>
      </c>
      <c r="L21" s="622"/>
      <c r="M21" s="622"/>
      <c r="N21" s="622"/>
      <c r="O21" s="622"/>
      <c r="P21" s="622"/>
      <c r="Q21" s="622"/>
      <c r="R21" s="622"/>
      <c r="S21" s="622"/>
      <c r="T21" s="622"/>
      <c r="U21" s="622"/>
      <c r="V21" s="622"/>
      <c r="W21" s="622"/>
      <c r="X21" s="622"/>
      <c r="Y21" s="622"/>
      <c r="Z21" s="622"/>
      <c r="AA21" s="622"/>
      <c r="AB21" s="622"/>
      <c r="AC21" s="622"/>
      <c r="AD21" s="622"/>
    </row>
    <row r="22" spans="1:30">
      <c r="A22" s="485" t="s">
        <v>1</v>
      </c>
      <c r="B22" s="359" t="s">
        <v>97</v>
      </c>
      <c r="C22" s="359" t="s">
        <v>98</v>
      </c>
      <c r="D22" s="359" t="s">
        <v>99</v>
      </c>
      <c r="E22" s="359" t="s">
        <v>100</v>
      </c>
      <c r="F22" s="359" t="s">
        <v>101</v>
      </c>
      <c r="G22" s="359" t="s">
        <v>102</v>
      </c>
      <c r="H22" s="359" t="s">
        <v>103</v>
      </c>
      <c r="I22" s="359" t="s">
        <v>104</v>
      </c>
      <c r="J22" s="359" t="s">
        <v>105</v>
      </c>
      <c r="K22" s="359" t="s">
        <v>106</v>
      </c>
      <c r="L22" s="359" t="s">
        <v>107</v>
      </c>
      <c r="M22" s="359" t="s">
        <v>108</v>
      </c>
      <c r="N22" s="359" t="s">
        <v>109</v>
      </c>
      <c r="O22" s="359">
        <v>1</v>
      </c>
      <c r="P22" s="359">
        <v>2</v>
      </c>
      <c r="Q22" s="359">
        <v>3</v>
      </c>
      <c r="R22" s="359">
        <v>4</v>
      </c>
      <c r="S22" s="359">
        <v>5</v>
      </c>
      <c r="T22" s="359">
        <v>6</v>
      </c>
      <c r="U22" s="359">
        <v>7</v>
      </c>
      <c r="V22" s="359">
        <v>8</v>
      </c>
      <c r="W22" s="359">
        <v>9</v>
      </c>
      <c r="X22" s="359">
        <v>10</v>
      </c>
      <c r="Y22" s="359">
        <v>11</v>
      </c>
      <c r="Z22" s="359">
        <v>12</v>
      </c>
      <c r="AA22" s="359">
        <v>13</v>
      </c>
      <c r="AB22" s="359">
        <v>14</v>
      </c>
      <c r="AC22" s="359">
        <v>15</v>
      </c>
      <c r="AD22" s="359">
        <v>16</v>
      </c>
    </row>
    <row r="23" spans="1:30" ht="72">
      <c r="A23" s="485" t="s">
        <v>1</v>
      </c>
      <c r="B23" s="486">
        <v>1</v>
      </c>
      <c r="C23" s="487" t="s">
        <v>1453</v>
      </c>
      <c r="D23" s="374" t="s">
        <v>1454</v>
      </c>
      <c r="E23" s="374" t="s">
        <v>1455</v>
      </c>
      <c r="F23" s="374" t="s">
        <v>1456</v>
      </c>
      <c r="G23" s="487" t="s">
        <v>1457</v>
      </c>
      <c r="H23" s="487" t="s">
        <v>1458</v>
      </c>
      <c r="I23" s="380"/>
      <c r="J23" s="487" t="s">
        <v>1459</v>
      </c>
      <c r="K23" s="373" t="s">
        <v>1</v>
      </c>
      <c r="L23" s="486" t="s">
        <v>151</v>
      </c>
      <c r="M23" s="486"/>
      <c r="N23" s="486"/>
      <c r="O23" s="488">
        <f>O24+O28+O29+O30+O31+O32</f>
        <v>160598</v>
      </c>
      <c r="P23" s="488">
        <f>P24+P28+P29</f>
        <v>14378</v>
      </c>
      <c r="Q23" s="488">
        <f t="shared" ref="Q23:Y23" si="0">Q24+Q28+Q29</f>
        <v>14378</v>
      </c>
      <c r="R23" s="488">
        <f t="shared" si="0"/>
        <v>0</v>
      </c>
      <c r="S23" s="488">
        <f t="shared" si="0"/>
        <v>0</v>
      </c>
      <c r="T23" s="488">
        <f t="shared" si="0"/>
        <v>0</v>
      </c>
      <c r="U23" s="488">
        <f>U24+U28+U29+U30+U31+U32</f>
        <v>24922</v>
      </c>
      <c r="V23" s="488">
        <f>V24+V28+V29+V30+V31+V32</f>
        <v>24922</v>
      </c>
      <c r="W23" s="488">
        <f t="shared" si="0"/>
        <v>0</v>
      </c>
      <c r="X23" s="488">
        <f t="shared" si="0"/>
        <v>0</v>
      </c>
      <c r="Y23" s="488">
        <f t="shared" si="0"/>
        <v>0</v>
      </c>
      <c r="Z23" s="488">
        <f>Z24+Z28+Z29+Z30+Z31+Z32</f>
        <v>102744</v>
      </c>
      <c r="AA23" s="488">
        <f>AA24+AA28+AA29+AA30+AA31+AA32</f>
        <v>64774</v>
      </c>
      <c r="AB23" s="488">
        <f t="shared" ref="AB23:AD23" si="1">AB24+AB28+AB29+AB30+AB31+AB32</f>
        <v>37970</v>
      </c>
      <c r="AC23" s="488">
        <f t="shared" si="1"/>
        <v>0</v>
      </c>
      <c r="AD23" s="488">
        <f t="shared" si="1"/>
        <v>0</v>
      </c>
    </row>
    <row r="24" spans="1:30" ht="72">
      <c r="A24" s="485" t="s">
        <v>1</v>
      </c>
      <c r="B24" s="489">
        <v>1</v>
      </c>
      <c r="C24" s="487" t="s">
        <v>1453</v>
      </c>
      <c r="D24" s="374" t="s">
        <v>1454</v>
      </c>
      <c r="E24" s="374" t="s">
        <v>1455</v>
      </c>
      <c r="F24" s="374" t="s">
        <v>1456</v>
      </c>
      <c r="G24" s="487" t="s">
        <v>1457</v>
      </c>
      <c r="H24" s="487" t="s">
        <v>1458</v>
      </c>
      <c r="I24" s="380"/>
      <c r="J24" s="487" t="s">
        <v>1459</v>
      </c>
      <c r="K24" s="373" t="s">
        <v>1</v>
      </c>
      <c r="L24" s="371" t="s">
        <v>152</v>
      </c>
      <c r="M24" s="486"/>
      <c r="N24" s="486"/>
      <c r="O24" s="488">
        <f>O25+O26+O27</f>
        <v>0</v>
      </c>
      <c r="P24" s="488">
        <f>P25+P26</f>
        <v>0</v>
      </c>
      <c r="Q24" s="488">
        <f t="shared" ref="Q24:Y24" si="2">Q25+Q26</f>
        <v>0</v>
      </c>
      <c r="R24" s="488">
        <f t="shared" si="2"/>
        <v>0</v>
      </c>
      <c r="S24" s="488">
        <f t="shared" si="2"/>
        <v>0</v>
      </c>
      <c r="T24" s="488">
        <f t="shared" si="2"/>
        <v>0</v>
      </c>
      <c r="U24" s="488">
        <f>U25+U26+U27</f>
        <v>0</v>
      </c>
      <c r="V24" s="488">
        <f>V25+V26+V27</f>
        <v>0</v>
      </c>
      <c r="W24" s="488">
        <f t="shared" si="2"/>
        <v>0</v>
      </c>
      <c r="X24" s="488">
        <f t="shared" si="2"/>
        <v>0</v>
      </c>
      <c r="Y24" s="488">
        <f t="shared" si="2"/>
        <v>0</v>
      </c>
      <c r="Z24" s="488">
        <f>Z25+Z26+Z27</f>
        <v>0</v>
      </c>
      <c r="AA24" s="488">
        <f>AA25+AA26+AA27</f>
        <v>0</v>
      </c>
      <c r="AB24" s="488">
        <f t="shared" ref="AB24:AD24" si="3">AB25+AB26+AB27</f>
        <v>0</v>
      </c>
      <c r="AC24" s="488">
        <f t="shared" si="3"/>
        <v>0</v>
      </c>
      <c r="AD24" s="488">
        <f t="shared" si="3"/>
        <v>0</v>
      </c>
    </row>
    <row r="25" spans="1:30" ht="72">
      <c r="A25" s="485" t="s">
        <v>1</v>
      </c>
      <c r="B25" s="490">
        <v>1</v>
      </c>
      <c r="C25" s="487" t="s">
        <v>1453</v>
      </c>
      <c r="D25" s="374" t="s">
        <v>1454</v>
      </c>
      <c r="E25" s="374" t="s">
        <v>1455</v>
      </c>
      <c r="F25" s="374" t="s">
        <v>1456</v>
      </c>
      <c r="G25" s="487" t="s">
        <v>1457</v>
      </c>
      <c r="H25" s="487" t="s">
        <v>1458</v>
      </c>
      <c r="I25" s="380"/>
      <c r="J25" s="487" t="s">
        <v>1459</v>
      </c>
      <c r="K25" s="373" t="s">
        <v>1</v>
      </c>
      <c r="L25" s="371" t="s">
        <v>153</v>
      </c>
      <c r="M25" s="491"/>
      <c r="N25" s="491"/>
      <c r="O25" s="492">
        <f>P25+U25+Z25</f>
        <v>0</v>
      </c>
      <c r="P25" s="492">
        <f>Q25+R25+S25+T25</f>
        <v>0</v>
      </c>
      <c r="Q25" s="492"/>
      <c r="R25" s="492"/>
      <c r="S25" s="492"/>
      <c r="T25" s="492"/>
      <c r="U25" s="492">
        <f>V25+W25+X25+Y25</f>
        <v>0</v>
      </c>
      <c r="V25" s="492"/>
      <c r="W25" s="492"/>
      <c r="X25" s="492"/>
      <c r="Y25" s="492"/>
      <c r="Z25" s="492">
        <f>AA25+AB25+AC25+AD25</f>
        <v>0</v>
      </c>
      <c r="AA25" s="492"/>
      <c r="AB25" s="492"/>
      <c r="AC25" s="492"/>
      <c r="AD25" s="492"/>
    </row>
    <row r="26" spans="1:30" ht="72">
      <c r="A26" s="485" t="s">
        <v>1</v>
      </c>
      <c r="B26" s="490">
        <v>2</v>
      </c>
      <c r="C26" s="487" t="s">
        <v>1453</v>
      </c>
      <c r="D26" s="374" t="s">
        <v>1454</v>
      </c>
      <c r="E26" s="374" t="s">
        <v>1455</v>
      </c>
      <c r="F26" s="374" t="s">
        <v>1456</v>
      </c>
      <c r="G26" s="487" t="s">
        <v>1457</v>
      </c>
      <c r="H26" s="487" t="s">
        <v>1458</v>
      </c>
      <c r="I26" s="380"/>
      <c r="J26" s="487" t="s">
        <v>1459</v>
      </c>
      <c r="K26" s="373" t="s">
        <v>1</v>
      </c>
      <c r="L26" s="371" t="s">
        <v>154</v>
      </c>
      <c r="M26" s="491"/>
      <c r="N26" s="491"/>
      <c r="O26" s="492">
        <f>P26+U26+Z26</f>
        <v>0</v>
      </c>
      <c r="P26" s="492">
        <f t="shared" ref="P26:P30" si="4">Q26+R26+S26+T26</f>
        <v>0</v>
      </c>
      <c r="Q26" s="492"/>
      <c r="R26" s="492"/>
      <c r="S26" s="492"/>
      <c r="T26" s="492"/>
      <c r="U26" s="492">
        <f>V26+W26+X26+Y26</f>
        <v>0</v>
      </c>
      <c r="V26" s="492"/>
      <c r="W26" s="492"/>
      <c r="X26" s="492"/>
      <c r="Y26" s="492"/>
      <c r="Z26" s="492">
        <f t="shared" ref="Z26:Z32" si="5">AA26+AB26+AC26+AD26</f>
        <v>0</v>
      </c>
      <c r="AA26" s="492"/>
      <c r="AB26" s="492"/>
      <c r="AC26" s="492">
        <v>0</v>
      </c>
      <c r="AD26" s="492">
        <v>0</v>
      </c>
    </row>
    <row r="27" spans="1:30" ht="72">
      <c r="A27" s="485"/>
      <c r="B27" s="490">
        <v>3</v>
      </c>
      <c r="C27" s="487" t="s">
        <v>1453</v>
      </c>
      <c r="D27" s="374" t="s">
        <v>1454</v>
      </c>
      <c r="E27" s="374" t="s">
        <v>1455</v>
      </c>
      <c r="F27" s="374" t="s">
        <v>1456</v>
      </c>
      <c r="G27" s="487" t="s">
        <v>1457</v>
      </c>
      <c r="H27" s="487" t="s">
        <v>1458</v>
      </c>
      <c r="I27" s="380"/>
      <c r="J27" s="487" t="s">
        <v>1459</v>
      </c>
      <c r="K27" s="373"/>
      <c r="L27" s="371" t="s">
        <v>1460</v>
      </c>
      <c r="M27" s="491"/>
      <c r="N27" s="491"/>
      <c r="O27" s="492">
        <f t="shared" ref="O27:O32" si="6">P27+U27+Z27</f>
        <v>0</v>
      </c>
      <c r="P27" s="492">
        <f t="shared" si="4"/>
        <v>0</v>
      </c>
      <c r="Q27" s="492"/>
      <c r="R27" s="492"/>
      <c r="S27" s="492"/>
      <c r="T27" s="492"/>
      <c r="U27" s="492">
        <f t="shared" ref="U27:U32" si="7">V27+W27+X27+Y27</f>
        <v>0</v>
      </c>
      <c r="V27" s="492"/>
      <c r="W27" s="492"/>
      <c r="X27" s="492"/>
      <c r="Y27" s="492"/>
      <c r="Z27" s="492">
        <f t="shared" si="5"/>
        <v>0</v>
      </c>
      <c r="AA27" s="492"/>
      <c r="AB27" s="492"/>
      <c r="AC27" s="492"/>
      <c r="AD27" s="492"/>
    </row>
    <row r="28" spans="1:30" ht="72">
      <c r="A28" s="485" t="s">
        <v>1</v>
      </c>
      <c r="B28" s="489">
        <v>2</v>
      </c>
      <c r="C28" s="487" t="s">
        <v>1453</v>
      </c>
      <c r="D28" s="374" t="s">
        <v>1454</v>
      </c>
      <c r="E28" s="374" t="s">
        <v>1455</v>
      </c>
      <c r="F28" s="374" t="s">
        <v>1456</v>
      </c>
      <c r="G28" s="487" t="s">
        <v>1457</v>
      </c>
      <c r="H28" s="487" t="s">
        <v>1458</v>
      </c>
      <c r="I28" s="380"/>
      <c r="J28" s="487" t="s">
        <v>1459</v>
      </c>
      <c r="K28" s="373" t="s">
        <v>1</v>
      </c>
      <c r="L28" s="371" t="s">
        <v>155</v>
      </c>
      <c r="M28" s="491"/>
      <c r="N28" s="491"/>
      <c r="O28" s="492">
        <f>P28+U28+Z28</f>
        <v>10807</v>
      </c>
      <c r="P28" s="492">
        <f t="shared" si="4"/>
        <v>4642</v>
      </c>
      <c r="Q28" s="492">
        <f>2932+1710</f>
        <v>4642</v>
      </c>
      <c r="R28" s="492"/>
      <c r="S28" s="492"/>
      <c r="T28" s="492"/>
      <c r="U28" s="492">
        <f t="shared" si="7"/>
        <v>1710</v>
      </c>
      <c r="V28" s="492">
        <v>1710</v>
      </c>
      <c r="W28" s="492"/>
      <c r="X28" s="492"/>
      <c r="Y28" s="492"/>
      <c r="Z28" s="492">
        <f>AA28+AB28+AC28+AD28</f>
        <v>4455</v>
      </c>
      <c r="AA28" s="492">
        <v>2222</v>
      </c>
      <c r="AB28" s="492">
        <v>2233</v>
      </c>
      <c r="AC28" s="492"/>
      <c r="AD28" s="492"/>
    </row>
    <row r="29" spans="1:30" ht="72">
      <c r="A29" s="485" t="s">
        <v>1</v>
      </c>
      <c r="B29" s="489">
        <v>3</v>
      </c>
      <c r="C29" s="487" t="s">
        <v>1453</v>
      </c>
      <c r="D29" s="374" t="s">
        <v>1454</v>
      </c>
      <c r="E29" s="374" t="s">
        <v>1455</v>
      </c>
      <c r="F29" s="374" t="s">
        <v>1456</v>
      </c>
      <c r="G29" s="487" t="s">
        <v>1457</v>
      </c>
      <c r="H29" s="487" t="s">
        <v>1458</v>
      </c>
      <c r="I29" s="380"/>
      <c r="J29" s="487" t="s">
        <v>1459</v>
      </c>
      <c r="K29" s="373" t="s">
        <v>1</v>
      </c>
      <c r="L29" s="371" t="s">
        <v>156</v>
      </c>
      <c r="M29" s="491"/>
      <c r="N29" s="491"/>
      <c r="O29" s="492">
        <f>P29+U29+Z29</f>
        <v>42732</v>
      </c>
      <c r="P29" s="492">
        <f t="shared" si="4"/>
        <v>9736</v>
      </c>
      <c r="Q29" s="492">
        <v>9736</v>
      </c>
      <c r="R29" s="492"/>
      <c r="S29" s="492"/>
      <c r="T29" s="492"/>
      <c r="U29" s="492">
        <f t="shared" si="7"/>
        <v>9500</v>
      </c>
      <c r="V29" s="492">
        <v>9500</v>
      </c>
      <c r="W29" s="492"/>
      <c r="X29" s="492"/>
      <c r="Y29" s="492"/>
      <c r="Z29" s="492">
        <f t="shared" si="5"/>
        <v>23496</v>
      </c>
      <c r="AA29" s="492">
        <v>12350</v>
      </c>
      <c r="AB29" s="492">
        <v>11146</v>
      </c>
      <c r="AC29" s="492"/>
      <c r="AD29" s="492"/>
    </row>
    <row r="30" spans="1:30" ht="72">
      <c r="A30" s="485"/>
      <c r="B30" s="489">
        <v>4</v>
      </c>
      <c r="C30" s="487" t="s">
        <v>1453</v>
      </c>
      <c r="D30" s="374" t="s">
        <v>1454</v>
      </c>
      <c r="E30" s="374" t="s">
        <v>1455</v>
      </c>
      <c r="F30" s="374" t="s">
        <v>1456</v>
      </c>
      <c r="G30" s="487" t="s">
        <v>1457</v>
      </c>
      <c r="H30" s="487" t="s">
        <v>1458</v>
      </c>
      <c r="I30" s="380"/>
      <c r="J30" s="487" t="s">
        <v>1459</v>
      </c>
      <c r="K30" s="373" t="s">
        <v>1</v>
      </c>
      <c r="L30" s="371" t="s">
        <v>1461</v>
      </c>
      <c r="M30" s="491"/>
      <c r="N30" s="491"/>
      <c r="O30" s="492">
        <f>P30+U30+Z30</f>
        <v>107059</v>
      </c>
      <c r="P30" s="492">
        <f t="shared" si="4"/>
        <v>18554</v>
      </c>
      <c r="Q30" s="492">
        <f>10000+8554</f>
        <v>18554</v>
      </c>
      <c r="R30" s="492"/>
      <c r="S30" s="492"/>
      <c r="T30" s="492"/>
      <c r="U30" s="492">
        <f t="shared" si="7"/>
        <v>13712</v>
      </c>
      <c r="V30" s="492">
        <v>13712</v>
      </c>
      <c r="W30" s="492"/>
      <c r="X30" s="492"/>
      <c r="Y30" s="492"/>
      <c r="Z30" s="492">
        <f>AA30+AB30+AC30+AD30</f>
        <v>74793</v>
      </c>
      <c r="AA30" s="492">
        <v>50202</v>
      </c>
      <c r="AB30" s="492">
        <v>24591</v>
      </c>
      <c r="AC30" s="492"/>
      <c r="AD30" s="492"/>
    </row>
    <row r="31" spans="1:30" ht="72">
      <c r="A31" s="485"/>
      <c r="B31" s="489">
        <v>5</v>
      </c>
      <c r="C31" s="487" t="s">
        <v>1453</v>
      </c>
      <c r="D31" s="374" t="s">
        <v>1454</v>
      </c>
      <c r="E31" s="374" t="s">
        <v>1455</v>
      </c>
      <c r="F31" s="374" t="s">
        <v>1456</v>
      </c>
      <c r="G31" s="487" t="s">
        <v>1457</v>
      </c>
      <c r="H31" s="487" t="s">
        <v>1458</v>
      </c>
      <c r="I31" s="380"/>
      <c r="J31" s="487" t="s">
        <v>1459</v>
      </c>
      <c r="K31" s="373" t="s">
        <v>1</v>
      </c>
      <c r="L31" s="371" t="s">
        <v>1462</v>
      </c>
      <c r="M31" s="491"/>
      <c r="N31" s="491"/>
      <c r="O31" s="492">
        <f t="shared" si="6"/>
        <v>0</v>
      </c>
      <c r="P31" s="492"/>
      <c r="Q31" s="492"/>
      <c r="R31" s="492"/>
      <c r="S31" s="492"/>
      <c r="T31" s="492"/>
      <c r="U31" s="492">
        <f t="shared" si="7"/>
        <v>0</v>
      </c>
      <c r="V31" s="492"/>
      <c r="W31" s="492"/>
      <c r="X31" s="492"/>
      <c r="Y31" s="492"/>
      <c r="Z31" s="492">
        <f t="shared" si="5"/>
        <v>0</v>
      </c>
      <c r="AA31" s="492"/>
      <c r="AB31" s="492"/>
      <c r="AC31" s="492">
        <v>0</v>
      </c>
      <c r="AD31" s="492">
        <v>0</v>
      </c>
    </row>
    <row r="32" spans="1:30" ht="72">
      <c r="A32" s="485"/>
      <c r="B32" s="489">
        <v>6</v>
      </c>
      <c r="C32" s="487" t="s">
        <v>1453</v>
      </c>
      <c r="D32" s="374" t="s">
        <v>1454</v>
      </c>
      <c r="E32" s="374" t="s">
        <v>1455</v>
      </c>
      <c r="F32" s="374" t="s">
        <v>1456</v>
      </c>
      <c r="G32" s="487" t="s">
        <v>1457</v>
      </c>
      <c r="H32" s="487" t="s">
        <v>1458</v>
      </c>
      <c r="I32" s="380"/>
      <c r="J32" s="487" t="s">
        <v>1459</v>
      </c>
      <c r="K32" s="373" t="s">
        <v>1</v>
      </c>
      <c r="L32" s="371" t="s">
        <v>1463</v>
      </c>
      <c r="M32" s="491"/>
      <c r="N32" s="491"/>
      <c r="O32" s="492">
        <f t="shared" si="6"/>
        <v>0</v>
      </c>
      <c r="P32" s="492"/>
      <c r="Q32" s="492"/>
      <c r="R32" s="492"/>
      <c r="S32" s="492"/>
      <c r="T32" s="492"/>
      <c r="U32" s="492">
        <f t="shared" si="7"/>
        <v>0</v>
      </c>
      <c r="V32" s="492"/>
      <c r="W32" s="492"/>
      <c r="X32" s="492"/>
      <c r="Y32" s="492"/>
      <c r="Z32" s="492">
        <f t="shared" si="5"/>
        <v>0</v>
      </c>
      <c r="AA32" s="492"/>
      <c r="AB32" s="492"/>
      <c r="AC32" s="492">
        <v>0</v>
      </c>
      <c r="AD32" s="492">
        <v>0</v>
      </c>
    </row>
    <row r="33" spans="1:30">
      <c r="C33" s="487"/>
      <c r="D33" s="374"/>
      <c r="E33" s="374"/>
      <c r="F33" s="374"/>
      <c r="O33" s="493"/>
      <c r="P33" s="493"/>
      <c r="Q33" s="493"/>
      <c r="R33" s="493"/>
      <c r="S33" s="493"/>
      <c r="T33" s="493"/>
      <c r="U33" s="493"/>
      <c r="V33" s="493"/>
      <c r="W33" s="493"/>
      <c r="X33" s="493"/>
      <c r="Y33" s="493"/>
      <c r="Z33" s="493"/>
      <c r="AA33" s="493"/>
      <c r="AB33" s="493"/>
      <c r="AC33" s="493"/>
      <c r="AD33" s="493"/>
    </row>
    <row r="34" spans="1:30" ht="72">
      <c r="A34" s="485" t="s">
        <v>1</v>
      </c>
      <c r="B34" s="486">
        <v>2</v>
      </c>
      <c r="C34" s="487" t="s">
        <v>1453</v>
      </c>
      <c r="D34" s="374" t="s">
        <v>1454</v>
      </c>
      <c r="E34" s="374" t="s">
        <v>1455</v>
      </c>
      <c r="F34" s="374" t="s">
        <v>1456</v>
      </c>
      <c r="G34" s="487" t="s">
        <v>1457</v>
      </c>
      <c r="H34" s="487" t="s">
        <v>1458</v>
      </c>
      <c r="I34" s="380"/>
      <c r="J34" s="487" t="s">
        <v>1459</v>
      </c>
      <c r="K34" s="373" t="s">
        <v>1</v>
      </c>
      <c r="L34" s="486" t="s">
        <v>157</v>
      </c>
      <c r="M34" s="486"/>
      <c r="N34" s="486"/>
      <c r="O34" s="488">
        <f>O35+O36</f>
        <v>0</v>
      </c>
      <c r="P34" s="488">
        <f t="shared" ref="P34:AD34" si="8">P35+P36</f>
        <v>0</v>
      </c>
      <c r="Q34" s="488">
        <f t="shared" si="8"/>
        <v>0</v>
      </c>
      <c r="R34" s="488">
        <f t="shared" si="8"/>
        <v>0</v>
      </c>
      <c r="S34" s="488">
        <f>S35+S36</f>
        <v>0</v>
      </c>
      <c r="T34" s="488">
        <f t="shared" si="8"/>
        <v>0</v>
      </c>
      <c r="U34" s="488">
        <f>U35+U36</f>
        <v>0</v>
      </c>
      <c r="V34" s="488">
        <f t="shared" si="8"/>
        <v>0</v>
      </c>
      <c r="W34" s="488">
        <f t="shared" si="8"/>
        <v>0</v>
      </c>
      <c r="X34" s="488">
        <f t="shared" si="8"/>
        <v>0</v>
      </c>
      <c r="Y34" s="488">
        <f t="shared" si="8"/>
        <v>0</v>
      </c>
      <c r="Z34" s="488">
        <f t="shared" si="8"/>
        <v>0</v>
      </c>
      <c r="AA34" s="488">
        <f t="shared" si="8"/>
        <v>0</v>
      </c>
      <c r="AB34" s="488">
        <f t="shared" si="8"/>
        <v>0</v>
      </c>
      <c r="AC34" s="488">
        <f t="shared" si="8"/>
        <v>0</v>
      </c>
      <c r="AD34" s="488">
        <f t="shared" si="8"/>
        <v>0</v>
      </c>
    </row>
    <row r="35" spans="1:30" ht="24">
      <c r="A35" s="485" t="s">
        <v>1</v>
      </c>
      <c r="B35" s="494">
        <v>1</v>
      </c>
      <c r="C35" s="487"/>
      <c r="D35" s="374"/>
      <c r="E35" s="374"/>
      <c r="F35" s="374"/>
      <c r="G35" s="487"/>
      <c r="H35" s="380"/>
      <c r="I35" s="380"/>
      <c r="J35" s="487"/>
      <c r="K35" s="373" t="s">
        <v>1</v>
      </c>
      <c r="L35" s="371" t="s">
        <v>158</v>
      </c>
      <c r="M35" s="491"/>
      <c r="N35" s="491"/>
      <c r="O35" s="492">
        <f t="shared" ref="O35" si="9">P35+U35+Z35</f>
        <v>0</v>
      </c>
      <c r="P35" s="492">
        <f t="shared" ref="P35:P36" si="10">Q35+R35+S35+T35</f>
        <v>0</v>
      </c>
      <c r="Q35" s="492"/>
      <c r="R35" s="492"/>
      <c r="S35" s="492"/>
      <c r="T35" s="492"/>
      <c r="U35" s="492">
        <f t="shared" ref="U35" si="11">V35+W35+X35+Y35</f>
        <v>0</v>
      </c>
      <c r="V35" s="492"/>
      <c r="W35" s="492"/>
      <c r="X35" s="492"/>
      <c r="Y35" s="492"/>
      <c r="Z35" s="492">
        <f t="shared" ref="Z35:Z36" si="12">AA35+AB35+AC35+AD35</f>
        <v>0</v>
      </c>
      <c r="AA35" s="492"/>
      <c r="AB35" s="492"/>
      <c r="AC35" s="492"/>
      <c r="AD35" s="492"/>
    </row>
    <row r="36" spans="1:30" ht="72">
      <c r="A36" s="485" t="s">
        <v>1</v>
      </c>
      <c r="B36" s="494">
        <v>2</v>
      </c>
      <c r="C36" s="487" t="s">
        <v>1453</v>
      </c>
      <c r="D36" s="374" t="s">
        <v>1454</v>
      </c>
      <c r="E36" s="374" t="s">
        <v>1455</v>
      </c>
      <c r="F36" s="374" t="s">
        <v>1456</v>
      </c>
      <c r="G36" s="487" t="s">
        <v>1457</v>
      </c>
      <c r="H36" s="487" t="s">
        <v>1458</v>
      </c>
      <c r="I36" s="380"/>
      <c r="J36" s="487" t="s">
        <v>1459</v>
      </c>
      <c r="K36" s="373" t="s">
        <v>1</v>
      </c>
      <c r="L36" s="371" t="s">
        <v>159</v>
      </c>
      <c r="M36" s="491">
        <v>43101.396215277775</v>
      </c>
      <c r="N36" s="491">
        <v>44196.396053240744</v>
      </c>
      <c r="O36" s="492">
        <f>P36+U36+Z36</f>
        <v>0</v>
      </c>
      <c r="P36" s="492">
        <f t="shared" si="10"/>
        <v>0</v>
      </c>
      <c r="Q36" s="492"/>
      <c r="R36" s="492"/>
      <c r="S36" s="492"/>
      <c r="T36" s="492"/>
      <c r="U36" s="492">
        <f>V36+W36+X36+Y36</f>
        <v>0</v>
      </c>
      <c r="V36" s="492"/>
      <c r="W36" s="492"/>
      <c r="X36" s="492"/>
      <c r="Y36" s="492"/>
      <c r="Z36" s="492">
        <f t="shared" si="12"/>
        <v>0</v>
      </c>
      <c r="AA36" s="492"/>
      <c r="AB36" s="492"/>
      <c r="AC36" s="492"/>
      <c r="AD36" s="492"/>
    </row>
    <row r="37" spans="1:30">
      <c r="O37" s="493"/>
      <c r="P37" s="493"/>
      <c r="Q37" s="493"/>
      <c r="R37" s="493"/>
      <c r="S37" s="493"/>
      <c r="T37" s="493"/>
      <c r="U37" s="493"/>
      <c r="V37" s="493"/>
      <c r="W37" s="493"/>
      <c r="X37" s="493"/>
      <c r="Y37" s="493"/>
      <c r="Z37" s="493"/>
      <c r="AA37" s="493"/>
      <c r="AB37" s="493"/>
      <c r="AC37" s="493"/>
      <c r="AD37" s="493"/>
    </row>
    <row r="38" spans="1:30">
      <c r="A38" s="485" t="s">
        <v>1</v>
      </c>
      <c r="B38" s="486" t="s">
        <v>1</v>
      </c>
      <c r="C38" s="486" t="s">
        <v>1</v>
      </c>
      <c r="D38" s="486" t="s">
        <v>1</v>
      </c>
      <c r="E38" s="486" t="s">
        <v>1</v>
      </c>
      <c r="F38" s="486" t="s">
        <v>1</v>
      </c>
      <c r="G38" s="486" t="s">
        <v>1</v>
      </c>
      <c r="H38" s="486" t="s">
        <v>1</v>
      </c>
      <c r="I38" s="486" t="s">
        <v>1</v>
      </c>
      <c r="J38" s="486" t="s">
        <v>1</v>
      </c>
      <c r="K38" s="486" t="s">
        <v>1</v>
      </c>
      <c r="L38" s="486" t="s">
        <v>160</v>
      </c>
      <c r="M38" s="486"/>
      <c r="N38" s="486" t="s">
        <v>1</v>
      </c>
      <c r="O38" s="495">
        <f>O23+O34</f>
        <v>160598</v>
      </c>
      <c r="P38" s="495">
        <f>P23+P34</f>
        <v>14378</v>
      </c>
      <c r="Q38" s="495">
        <f t="shared" ref="Q38:AD38" si="13">Q23+Q34</f>
        <v>14378</v>
      </c>
      <c r="R38" s="495">
        <f t="shared" si="13"/>
        <v>0</v>
      </c>
      <c r="S38" s="495">
        <f>S23+S34</f>
        <v>0</v>
      </c>
      <c r="T38" s="495">
        <f t="shared" si="13"/>
        <v>0</v>
      </c>
      <c r="U38" s="495">
        <f>U23+U34</f>
        <v>24922</v>
      </c>
      <c r="V38" s="495">
        <f>V23+V34</f>
        <v>24922</v>
      </c>
      <c r="W38" s="495">
        <f t="shared" si="13"/>
        <v>0</v>
      </c>
      <c r="X38" s="495">
        <f t="shared" si="13"/>
        <v>0</v>
      </c>
      <c r="Y38" s="495">
        <f t="shared" si="13"/>
        <v>0</v>
      </c>
      <c r="Z38" s="495">
        <f t="shared" si="13"/>
        <v>102744</v>
      </c>
      <c r="AA38" s="495">
        <f>AA23+AA34</f>
        <v>64774</v>
      </c>
      <c r="AB38" s="495">
        <f t="shared" si="13"/>
        <v>37970</v>
      </c>
      <c r="AC38" s="495">
        <f t="shared" si="13"/>
        <v>0</v>
      </c>
      <c r="AD38" s="495">
        <f t="shared" si="13"/>
        <v>0</v>
      </c>
    </row>
    <row r="39" spans="1:30" ht="104.25" customHeight="1">
      <c r="B39" s="469" t="s">
        <v>1</v>
      </c>
      <c r="C39" s="469" t="s">
        <v>1</v>
      </c>
      <c r="D39" s="469" t="s">
        <v>1</v>
      </c>
      <c r="E39" s="469" t="s">
        <v>1</v>
      </c>
      <c r="F39" s="469" t="s">
        <v>1</v>
      </c>
      <c r="G39" s="469" t="s">
        <v>1</v>
      </c>
      <c r="H39" s="469" t="s">
        <v>1</v>
      </c>
      <c r="I39" s="469" t="s">
        <v>1</v>
      </c>
      <c r="J39" s="469" t="s">
        <v>1</v>
      </c>
      <c r="K39" s="469" t="s">
        <v>1</v>
      </c>
      <c r="L39" s="469" t="s">
        <v>1</v>
      </c>
      <c r="M39" s="469" t="s">
        <v>1</v>
      </c>
      <c r="N39" s="469" t="s">
        <v>1</v>
      </c>
      <c r="O39" s="469" t="s">
        <v>1</v>
      </c>
      <c r="P39" s="469" t="s">
        <v>1</v>
      </c>
      <c r="Q39" s="469" t="s">
        <v>1</v>
      </c>
      <c r="R39" s="469" t="s">
        <v>1</v>
      </c>
      <c r="S39" s="469" t="s">
        <v>1</v>
      </c>
      <c r="T39" s="469" t="s">
        <v>1</v>
      </c>
      <c r="U39" s="469" t="s">
        <v>1</v>
      </c>
      <c r="V39" s="469" t="s">
        <v>1</v>
      </c>
      <c r="W39" s="469" t="s">
        <v>1</v>
      </c>
      <c r="X39" s="469"/>
      <c r="Y39" s="469" t="s">
        <v>1</v>
      </c>
      <c r="Z39" s="469" t="s">
        <v>1</v>
      </c>
      <c r="AA39" s="469" t="s">
        <v>1</v>
      </c>
      <c r="AB39" s="469" t="s">
        <v>1</v>
      </c>
      <c r="AC39" s="469" t="s">
        <v>1</v>
      </c>
      <c r="AD39" s="469" t="s">
        <v>1</v>
      </c>
    </row>
    <row r="40" spans="1:30" ht="15" customHeight="1">
      <c r="B40" s="601" t="s">
        <v>67</v>
      </c>
      <c r="C40" s="601"/>
      <c r="D40" s="601"/>
      <c r="E40" s="601"/>
      <c r="F40" s="601"/>
      <c r="G40" s="467" t="s">
        <v>1</v>
      </c>
      <c r="H40" s="467" t="s">
        <v>1</v>
      </c>
      <c r="I40" s="649" t="s">
        <v>1436</v>
      </c>
      <c r="J40" s="649"/>
      <c r="K40" s="649"/>
      <c r="L40" s="649"/>
      <c r="M40" s="649"/>
      <c r="N40" s="497" t="s">
        <v>1</v>
      </c>
      <c r="O40" s="497" t="s">
        <v>1</v>
      </c>
      <c r="P40" s="497" t="s">
        <v>1</v>
      </c>
      <c r="Q40" s="497" t="s">
        <v>1</v>
      </c>
      <c r="R40" s="497" t="s">
        <v>1</v>
      </c>
      <c r="S40" s="497" t="s">
        <v>1</v>
      </c>
      <c r="T40" s="497" t="s">
        <v>1</v>
      </c>
      <c r="U40" s="497" t="s">
        <v>1</v>
      </c>
      <c r="V40" s="469" t="s">
        <v>1</v>
      </c>
      <c r="W40" s="469" t="s">
        <v>1</v>
      </c>
      <c r="X40" s="469"/>
      <c r="Y40" s="469" t="s">
        <v>1</v>
      </c>
      <c r="Z40" s="469" t="s">
        <v>1</v>
      </c>
      <c r="AA40" s="469" t="s">
        <v>1</v>
      </c>
      <c r="AB40" s="469" t="s">
        <v>1</v>
      </c>
      <c r="AC40" s="469" t="s">
        <v>1</v>
      </c>
      <c r="AD40" s="469" t="s">
        <v>1</v>
      </c>
    </row>
    <row r="41" spans="1:30" ht="87.75" customHeight="1">
      <c r="B41" s="571" t="s">
        <v>1</v>
      </c>
      <c r="C41" s="571"/>
      <c r="D41" s="571"/>
      <c r="E41" s="571"/>
      <c r="F41" s="571"/>
      <c r="G41" s="468" t="s">
        <v>1</v>
      </c>
      <c r="H41" s="468" t="s">
        <v>1</v>
      </c>
      <c r="I41" s="29" t="s">
        <v>1</v>
      </c>
      <c r="J41" s="29"/>
      <c r="K41" s="2"/>
      <c r="L41" s="2"/>
      <c r="M41" s="2"/>
      <c r="N41" s="496"/>
      <c r="O41" s="496"/>
      <c r="P41" s="496"/>
      <c r="Q41" s="496"/>
      <c r="R41" s="496"/>
      <c r="S41" s="496"/>
      <c r="T41" s="497" t="s">
        <v>1</v>
      </c>
      <c r="U41" s="497" t="s">
        <v>1</v>
      </c>
      <c r="V41" s="469" t="s">
        <v>1</v>
      </c>
      <c r="W41" s="469" t="s">
        <v>1</v>
      </c>
      <c r="X41" s="469"/>
      <c r="Y41" s="469" t="s">
        <v>1</v>
      </c>
      <c r="Z41" s="469" t="s">
        <v>1</v>
      </c>
      <c r="AA41" s="469" t="s">
        <v>1</v>
      </c>
      <c r="AB41" s="469" t="s">
        <v>1</v>
      </c>
      <c r="AC41" s="469" t="s">
        <v>1</v>
      </c>
      <c r="AD41" s="469" t="s">
        <v>1</v>
      </c>
    </row>
    <row r="42" spans="1:30" ht="15" customHeight="1">
      <c r="B42" s="601" t="s">
        <v>69</v>
      </c>
      <c r="C42" s="601"/>
      <c r="D42" s="601"/>
      <c r="E42" s="601"/>
      <c r="F42" s="601"/>
      <c r="G42" s="467" t="s">
        <v>1</v>
      </c>
      <c r="H42" s="467" t="s">
        <v>1</v>
      </c>
      <c r="I42" s="649" t="s">
        <v>1436</v>
      </c>
      <c r="J42" s="649"/>
      <c r="K42" s="649"/>
      <c r="L42" s="649"/>
      <c r="M42" s="649"/>
      <c r="N42" s="497" t="s">
        <v>1</v>
      </c>
      <c r="O42" s="497"/>
      <c r="P42" s="497" t="s">
        <v>1</v>
      </c>
      <c r="Q42" s="497" t="s">
        <v>1</v>
      </c>
      <c r="R42" s="497"/>
      <c r="S42" s="497"/>
      <c r="T42" s="497" t="s">
        <v>1</v>
      </c>
      <c r="U42" s="497" t="s">
        <v>1</v>
      </c>
      <c r="V42" s="469" t="s">
        <v>1</v>
      </c>
      <c r="W42" s="469" t="s">
        <v>1</v>
      </c>
      <c r="X42" s="498"/>
      <c r="Y42" s="469" t="s">
        <v>1</v>
      </c>
      <c r="Z42" s="469" t="s">
        <v>1</v>
      </c>
      <c r="AA42" s="469" t="s">
        <v>1</v>
      </c>
      <c r="AB42" s="469" t="s">
        <v>1</v>
      </c>
      <c r="AC42" s="469" t="s">
        <v>1</v>
      </c>
      <c r="AD42" s="469" t="s">
        <v>1</v>
      </c>
    </row>
    <row r="43" spans="1:30">
      <c r="B43" s="471" t="s">
        <v>1</v>
      </c>
      <c r="C43" s="471" t="s">
        <v>1</v>
      </c>
      <c r="D43" s="471" t="s">
        <v>1</v>
      </c>
      <c r="E43" s="471" t="s">
        <v>1</v>
      </c>
      <c r="F43" s="471" t="s">
        <v>1</v>
      </c>
      <c r="G43" s="471" t="s">
        <v>1</v>
      </c>
      <c r="H43" s="471" t="s">
        <v>1</v>
      </c>
      <c r="I43" s="471" t="s">
        <v>1</v>
      </c>
      <c r="J43" s="471" t="s">
        <v>1</v>
      </c>
      <c r="L43" s="496"/>
      <c r="M43" s="496"/>
      <c r="N43" s="496"/>
      <c r="O43" s="496"/>
      <c r="P43" s="496"/>
      <c r="Q43" s="496"/>
      <c r="R43" s="496"/>
      <c r="S43" s="496"/>
      <c r="T43" s="497" t="s">
        <v>1</v>
      </c>
      <c r="U43" s="497" t="s">
        <v>1</v>
      </c>
      <c r="V43" s="469" t="s">
        <v>1</v>
      </c>
      <c r="W43" s="469" t="s">
        <v>1</v>
      </c>
      <c r="X43" s="498"/>
      <c r="Y43" s="469" t="s">
        <v>1</v>
      </c>
      <c r="Z43" s="469" t="s">
        <v>1</v>
      </c>
      <c r="AA43" s="469" t="s">
        <v>1</v>
      </c>
      <c r="AB43" s="469" t="s">
        <v>1</v>
      </c>
      <c r="AC43" s="469" t="s">
        <v>1</v>
      </c>
      <c r="AD43" s="469" t="s">
        <v>1</v>
      </c>
    </row>
    <row r="44" spans="1:30">
      <c r="B44" s="675"/>
      <c r="C44" s="675"/>
      <c r="D44" s="675"/>
      <c r="E44" s="675"/>
      <c r="F44" s="675"/>
      <c r="G44" s="499"/>
      <c r="H44" s="471"/>
      <c r="I44" s="676"/>
      <c r="J44" s="676"/>
      <c r="L44" s="497"/>
      <c r="M44" s="497" t="s">
        <v>1</v>
      </c>
      <c r="N44" s="497" t="s">
        <v>1</v>
      </c>
      <c r="O44" s="497" t="s">
        <v>1</v>
      </c>
      <c r="P44" s="497" t="s">
        <v>1</v>
      </c>
      <c r="Q44" s="497" t="s">
        <v>1</v>
      </c>
      <c r="R44" s="497" t="s">
        <v>1</v>
      </c>
      <c r="S44" s="497" t="s">
        <v>1</v>
      </c>
      <c r="T44" s="497" t="s">
        <v>1</v>
      </c>
      <c r="U44" s="497" t="s">
        <v>1</v>
      </c>
      <c r="V44" s="469" t="s">
        <v>1</v>
      </c>
      <c r="W44" s="469" t="s">
        <v>1</v>
      </c>
      <c r="X44" s="469"/>
      <c r="Y44" s="469" t="s">
        <v>1</v>
      </c>
      <c r="Z44" s="469" t="s">
        <v>1</v>
      </c>
      <c r="AA44" s="469" t="s">
        <v>1</v>
      </c>
      <c r="AB44" s="469" t="s">
        <v>1</v>
      </c>
      <c r="AC44" s="469" t="s">
        <v>1</v>
      </c>
      <c r="AD44" s="469" t="s">
        <v>1</v>
      </c>
    </row>
    <row r="45" spans="1:30">
      <c r="B45" s="471"/>
      <c r="C45" s="471"/>
      <c r="D45" s="471"/>
      <c r="E45" s="471"/>
      <c r="F45" s="471"/>
      <c r="G45" s="471"/>
      <c r="H45" s="471"/>
      <c r="I45" s="471"/>
      <c r="J45" s="471"/>
      <c r="L45" s="496"/>
      <c r="M45" s="496"/>
      <c r="N45" s="496"/>
      <c r="O45" s="496"/>
      <c r="P45" s="496"/>
      <c r="Q45" s="496"/>
      <c r="R45" s="496"/>
      <c r="S45" s="496"/>
      <c r="T45" s="497" t="s">
        <v>1</v>
      </c>
      <c r="U45" s="497" t="s">
        <v>1</v>
      </c>
      <c r="V45" s="469" t="s">
        <v>1</v>
      </c>
      <c r="W45" s="469" t="s">
        <v>1</v>
      </c>
      <c r="X45" s="469" t="s">
        <v>1</v>
      </c>
      <c r="Y45" s="469" t="s">
        <v>1</v>
      </c>
      <c r="Z45" s="469" t="s">
        <v>1</v>
      </c>
      <c r="AA45" s="469" t="s">
        <v>1</v>
      </c>
      <c r="AB45" s="469" t="s">
        <v>1</v>
      </c>
      <c r="AC45" s="469" t="s">
        <v>1</v>
      </c>
      <c r="AD45" s="469" t="s">
        <v>1</v>
      </c>
    </row>
    <row r="46" spans="1:30">
      <c r="B46" s="675" t="s">
        <v>70</v>
      </c>
      <c r="C46" s="675"/>
      <c r="D46" s="675"/>
      <c r="E46" s="675"/>
      <c r="F46" s="675"/>
      <c r="G46" s="675"/>
      <c r="H46" s="675"/>
      <c r="I46" s="675"/>
      <c r="J46" s="675"/>
    </row>
  </sheetData>
  <mergeCells count="49">
    <mergeCell ref="B46:J46"/>
    <mergeCell ref="B40:F40"/>
    <mergeCell ref="I40:M40"/>
    <mergeCell ref="B41:F41"/>
    <mergeCell ref="B42:F42"/>
    <mergeCell ref="I42:M42"/>
    <mergeCell ref="B44:F44"/>
    <mergeCell ref="I44:J44"/>
    <mergeCell ref="O14:O21"/>
    <mergeCell ref="P14:AD14"/>
    <mergeCell ref="P15:T17"/>
    <mergeCell ref="U15:Y17"/>
    <mergeCell ref="Z15:AD15"/>
    <mergeCell ref="Z16:Z21"/>
    <mergeCell ref="AA16:AD16"/>
    <mergeCell ref="AA17:AA21"/>
    <mergeCell ref="AB17:AB21"/>
    <mergeCell ref="AC17:AC21"/>
    <mergeCell ref="AD17:AD21"/>
    <mergeCell ref="P18:P21"/>
    <mergeCell ref="Q18:T18"/>
    <mergeCell ref="U18:U21"/>
    <mergeCell ref="V18:Y18"/>
    <mergeCell ref="B13:B21"/>
    <mergeCell ref="C13:F20"/>
    <mergeCell ref="G13:K20"/>
    <mergeCell ref="L13:L21"/>
    <mergeCell ref="B12:AD12"/>
    <mergeCell ref="M13:M21"/>
    <mergeCell ref="N13:N21"/>
    <mergeCell ref="Q19:Q21"/>
    <mergeCell ref="R19:R21"/>
    <mergeCell ref="S19:S21"/>
    <mergeCell ref="T19:T21"/>
    <mergeCell ref="V19:V21"/>
    <mergeCell ref="W19:W21"/>
    <mergeCell ref="X19:X21"/>
    <mergeCell ref="Y19:Y21"/>
    <mergeCell ref="O13:AD13"/>
    <mergeCell ref="B5:O5"/>
    <mergeCell ref="B6:O6"/>
    <mergeCell ref="B7:O7"/>
    <mergeCell ref="B11:AD11"/>
    <mergeCell ref="B1:O1"/>
    <mergeCell ref="P1:Q1"/>
    <mergeCell ref="B2:O2"/>
    <mergeCell ref="B3:O3"/>
    <mergeCell ref="B4:O4"/>
    <mergeCell ref="B9:L9"/>
  </mergeCells>
  <printOptions horizontalCentered="1"/>
  <pageMargins left="0.11811023622047245" right="0.31496062992125984" top="0.35433070866141736" bottom="0.35433070866141736" header="0" footer="0"/>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23</vt:i4>
      </vt:variant>
    </vt:vector>
  </HeadingPairs>
  <TitlesOfParts>
    <vt:vector size="46" baseType="lpstr">
      <vt:lpstr>титул. лист</vt:lpstr>
      <vt:lpstr>ОС</vt:lpstr>
      <vt:lpstr>приложение 4</vt:lpstr>
      <vt:lpstr>приложение 3</vt:lpstr>
      <vt:lpstr>форма 7</vt:lpstr>
      <vt:lpstr>Форма3</vt:lpstr>
      <vt:lpstr>Форма4</vt:lpstr>
      <vt:lpstr>Форма5</vt:lpstr>
      <vt:lpstr>Форма9</vt:lpstr>
      <vt:lpstr>Форма10</vt:lpstr>
      <vt:lpstr>Форма12</vt:lpstr>
      <vt:lpstr>Форма13</vt:lpstr>
      <vt:lpstr>Форма15</vt:lpstr>
      <vt:lpstr>Форма16</vt:lpstr>
      <vt:lpstr>Форма17</vt:lpstr>
      <vt:lpstr>Форма18</vt:lpstr>
      <vt:lpstr>Форма19</vt:lpstr>
      <vt:lpstr>Форма20</vt:lpstr>
      <vt:lpstr>Форма21</vt:lpstr>
      <vt:lpstr>ДопСведения</vt:lpstr>
      <vt:lpstr>1П</vt:lpstr>
      <vt:lpstr>5БО</vt:lpstr>
      <vt:lpstr>6БО </vt:lpstr>
      <vt:lpstr>'1П'!Print_Area</vt:lpstr>
      <vt:lpstr>'5БО'!Print_Area</vt:lpstr>
      <vt:lpstr>'6БО '!Print_Area</vt:lpstr>
      <vt:lpstr>'форма 7'!Print_Area</vt:lpstr>
      <vt:lpstr>Форма10!Print_Area</vt:lpstr>
      <vt:lpstr>Форма16!Print_Area</vt:lpstr>
      <vt:lpstr>'1П'!Print_Titles</vt:lpstr>
      <vt:lpstr>'5БО'!Print_Titles</vt:lpstr>
      <vt:lpstr>'6БО '!Print_Titles</vt:lpstr>
      <vt:lpstr>ОС!Print_Titles</vt:lpstr>
      <vt:lpstr>'приложение 4'!Print_Titles</vt:lpstr>
      <vt:lpstr>Форма15!Print_Titles</vt:lpstr>
      <vt:lpstr>Форма16!Print_Titles</vt:lpstr>
      <vt:lpstr>Форма17!Print_Titles</vt:lpstr>
      <vt:lpstr>Форма18!Print_Titles</vt:lpstr>
      <vt:lpstr>Форма20!Print_Titles</vt:lpstr>
      <vt:lpstr>Форма21!Print_Titles</vt:lpstr>
      <vt:lpstr>'1П'!Область_печати</vt:lpstr>
      <vt:lpstr>'5БО'!Область_печати</vt:lpstr>
      <vt:lpstr>'6БО '!Область_печати</vt:lpstr>
      <vt:lpstr>'форма 7'!Область_печати</vt:lpstr>
      <vt:lpstr>Форма16!Область_печати</vt:lpstr>
      <vt:lpstr>Форма21!Область_печати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Omarova</dc:creator>
  <cp:lastModifiedBy>Галина</cp:lastModifiedBy>
  <cp:lastPrinted>2022-12-14T05:12:41Z</cp:lastPrinted>
  <dcterms:created xsi:type="dcterms:W3CDTF">2019-09-16T06:07:00Z</dcterms:created>
  <dcterms:modified xsi:type="dcterms:W3CDTF">2023-07-24T09:01:20Z</dcterms:modified>
</cp:coreProperties>
</file>